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ohoe\Documents\EcoFOCI_Projects\popup\Engineering\BillOfMaterials\"/>
    </mc:Choice>
  </mc:AlternateContent>
  <bookViews>
    <workbookView xWindow="14385" yWindow="0" windowWidth="6045" windowHeight="0" tabRatio="837" activeTab="9"/>
  </bookViews>
  <sheets>
    <sheet name="Sensors and Comms" sheetId="4" r:id="rId1"/>
    <sheet name="Battery" sheetId="6" r:id="rId2"/>
    <sheet name="Printed Circuit Board" sheetId="12" r:id="rId3"/>
    <sheet name="PCB Assembly BOM" sheetId="13" r:id="rId4"/>
    <sheet name="Electronics Assembly" sheetId="2" r:id="rId5"/>
    <sheet name="Mechanical Assembly" sheetId="1" r:id="rId6"/>
    <sheet name="Machine Shop Parts" sheetId="10" r:id="rId7"/>
    <sheet name="Single Item Costs" sheetId="8" r:id="rId8"/>
    <sheet name="Release Mechanism" sheetId="5" r:id="rId9"/>
    <sheet name="TOTAL COSTS" sheetId="7" r:id="rId10"/>
  </sheets>
  <calcPr calcId="162913"/>
</workbook>
</file>

<file path=xl/calcChain.xml><?xml version="1.0" encoding="utf-8"?>
<calcChain xmlns="http://schemas.openxmlformats.org/spreadsheetml/2006/main">
  <c r="K34" i="2" l="1"/>
  <c r="K33" i="2"/>
  <c r="K32" i="2"/>
  <c r="B7" i="7"/>
  <c r="D7" i="7"/>
  <c r="J14" i="8"/>
  <c r="J12" i="8"/>
  <c r="J8" i="8"/>
  <c r="B8" i="7" l="1"/>
  <c r="D8" i="7" s="1"/>
  <c r="J3" i="5"/>
  <c r="J4" i="5"/>
  <c r="J3" i="6"/>
  <c r="J4" i="6"/>
  <c r="K5" i="4"/>
  <c r="K6" i="4"/>
  <c r="K5" i="10"/>
  <c r="K6" i="10"/>
  <c r="K7" i="10"/>
  <c r="K8" i="10"/>
  <c r="K11" i="10"/>
  <c r="K2" i="10"/>
  <c r="I9" i="10"/>
  <c r="K9" i="10" s="1"/>
  <c r="I10" i="10"/>
  <c r="K10" i="10" s="1"/>
  <c r="I4" i="10" l="1"/>
  <c r="I3" i="10"/>
  <c r="K3" i="10" s="1"/>
  <c r="J9" i="1"/>
  <c r="J8" i="1"/>
  <c r="J7" i="1"/>
  <c r="J6" i="1"/>
  <c r="J4" i="1"/>
  <c r="K4" i="1" s="1"/>
  <c r="J13" i="2"/>
  <c r="K13" i="2" s="1"/>
  <c r="J12" i="2"/>
  <c r="K12" i="2" s="1"/>
  <c r="J7" i="2"/>
  <c r="K7" i="2" s="1"/>
  <c r="K2" i="2"/>
  <c r="K17" i="4"/>
  <c r="K16" i="4"/>
  <c r="K15" i="4"/>
  <c r="K14" i="4"/>
  <c r="K13" i="4"/>
  <c r="K12" i="4"/>
  <c r="K11" i="4"/>
  <c r="K4" i="4"/>
  <c r="K7" i="4"/>
  <c r="K8" i="4"/>
  <c r="K9" i="4"/>
  <c r="K3" i="4"/>
  <c r="K2" i="4"/>
  <c r="K35" i="2" l="1"/>
  <c r="K19" i="4"/>
  <c r="B2" i="7" s="1"/>
  <c r="H12" i="10"/>
  <c r="J14" i="10" s="1"/>
  <c r="B6" i="7" s="1"/>
  <c r="D6" i="7" s="1"/>
  <c r="K4" i="10"/>
  <c r="K12" i="10" s="1"/>
  <c r="J3" i="10"/>
  <c r="J6" i="10"/>
  <c r="J2" i="10"/>
  <c r="J8" i="10"/>
  <c r="J7" i="10"/>
  <c r="D2" i="7" l="1"/>
  <c r="K21" i="1"/>
  <c r="K30" i="2"/>
  <c r="K20" i="1"/>
  <c r="K15" i="1" l="1"/>
  <c r="K5" i="2" l="1"/>
  <c r="K17" i="1" l="1"/>
  <c r="K19" i="1"/>
  <c r="K18" i="1"/>
  <c r="K16" i="1"/>
  <c r="K12" i="1"/>
  <c r="J2" i="5"/>
  <c r="J5" i="5" s="1"/>
  <c r="K14" i="1" l="1"/>
  <c r="K3" i="2"/>
  <c r="K6" i="1"/>
  <c r="K7" i="1"/>
  <c r="K8" i="1"/>
  <c r="K9" i="1"/>
  <c r="J6" i="6"/>
  <c r="K27" i="2"/>
  <c r="K10" i="2"/>
  <c r="K9" i="2"/>
  <c r="K26" i="2"/>
  <c r="K28" i="2"/>
  <c r="K29" i="2"/>
  <c r="K25" i="2"/>
  <c r="K24" i="2"/>
  <c r="K17" i="2"/>
  <c r="K2" i="1"/>
  <c r="K3" i="1"/>
  <c r="K5" i="1"/>
  <c r="K22" i="1" l="1"/>
  <c r="J2" i="6"/>
  <c r="K18" i="2" l="1"/>
  <c r="K22" i="2"/>
  <c r="K21" i="2"/>
  <c r="K20" i="2"/>
  <c r="K16" i="2"/>
  <c r="K15" i="2"/>
  <c r="J6" i="8" l="1"/>
  <c r="J5" i="8"/>
  <c r="J4" i="8"/>
  <c r="J3" i="8"/>
  <c r="J2" i="8"/>
  <c r="J7" i="8" l="1"/>
  <c r="K11" i="1"/>
  <c r="J5" i="6"/>
  <c r="J7" i="6" s="1"/>
  <c r="B3" i="7" s="1"/>
  <c r="D3" i="7" s="1"/>
  <c r="K4" i="2"/>
  <c r="K10" i="1"/>
  <c r="K13" i="1" l="1"/>
  <c r="B4" i="7"/>
  <c r="D4" i="7" s="1"/>
  <c r="K24" i="1" l="1"/>
  <c r="B5" i="7" s="1"/>
  <c r="D5" i="7" s="1"/>
  <c r="D9" i="7" l="1"/>
  <c r="B9" i="7"/>
</calcChain>
</file>

<file path=xl/comments1.xml><?xml version="1.0" encoding="utf-8"?>
<comments xmlns="http://schemas.openxmlformats.org/spreadsheetml/2006/main">
  <authors>
    <author>Sarah Donohoe</author>
  </authors>
  <commentList>
    <comment ref="J7" authorId="0" shapeId="0">
      <text>
        <r>
          <rPr>
            <b/>
            <sz val="9"/>
            <color indexed="81"/>
            <rFont val="Tahoma"/>
            <family val="2"/>
          </rPr>
          <t>Sarah Donohoe:</t>
        </r>
        <r>
          <rPr>
            <sz val="9"/>
            <color indexed="81"/>
            <rFont val="Tahoma"/>
            <family val="2"/>
          </rPr>
          <t xml:space="preserve">
autopopulates based on Sensors and Comms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Sarah Donohoe:</t>
        </r>
        <r>
          <rPr>
            <sz val="9"/>
            <color indexed="81"/>
            <rFont val="Tahoma"/>
            <family val="2"/>
          </rPr>
          <t xml:space="preserve">
autopopulates based on Sensors and Comms
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Sarah Donohoe:</t>
        </r>
        <r>
          <rPr>
            <sz val="9"/>
            <color indexed="81"/>
            <rFont val="Tahoma"/>
            <family val="2"/>
          </rPr>
          <t xml:space="preserve">
autopopulates based on Sensors and Comms
</t>
        </r>
      </text>
    </comment>
  </commentList>
</comments>
</file>

<file path=xl/comments2.xml><?xml version="1.0" encoding="utf-8"?>
<comments xmlns="http://schemas.openxmlformats.org/spreadsheetml/2006/main">
  <authors>
    <author>Sarah Donohoe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Sarah Donohoe:</t>
        </r>
        <r>
          <rPr>
            <sz val="9"/>
            <color indexed="81"/>
            <rFont val="Tahoma"/>
            <family val="2"/>
          </rPr>
          <t xml:space="preserve">
autopopulates based on Sensors and Comms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Sarah Donohoe:</t>
        </r>
        <r>
          <rPr>
            <sz val="9"/>
            <color indexed="81"/>
            <rFont val="Tahoma"/>
            <family val="2"/>
          </rPr>
          <t xml:space="preserve">
autopopulates based on Sensors and Comms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Sarah Donohoe:</t>
        </r>
        <r>
          <rPr>
            <sz val="9"/>
            <color indexed="81"/>
            <rFont val="Tahoma"/>
            <family val="2"/>
          </rPr>
          <t xml:space="preserve">
autopopulates based on Sensors and Comms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Sarah Donohoe:</t>
        </r>
        <r>
          <rPr>
            <sz val="9"/>
            <color indexed="81"/>
            <rFont val="Tahoma"/>
            <family val="2"/>
          </rPr>
          <t xml:space="preserve">
autopopulates based on Sensors and Comms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Sarah Donohoe:</t>
        </r>
        <r>
          <rPr>
            <sz val="9"/>
            <color indexed="81"/>
            <rFont val="Tahoma"/>
            <family val="2"/>
          </rPr>
          <t xml:space="preserve">
autopopulates based on Sensors and Comms</t>
        </r>
      </text>
    </comment>
  </commentList>
</comments>
</file>

<file path=xl/comments3.xml><?xml version="1.0" encoding="utf-8"?>
<comments xmlns="http://schemas.openxmlformats.org/spreadsheetml/2006/main">
  <authors>
    <author>Sarah Donohoe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Sarah Donohoe:</t>
        </r>
        <r>
          <rPr>
            <sz val="9"/>
            <color indexed="81"/>
            <rFont val="Tahoma"/>
            <family val="2"/>
          </rPr>
          <t xml:space="preserve">
autopopulates based on Sensors and Comms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Sarah Donohoe:</t>
        </r>
        <r>
          <rPr>
            <sz val="9"/>
            <color indexed="81"/>
            <rFont val="Tahoma"/>
            <family val="2"/>
          </rPr>
          <t xml:space="preserve">
autopopulates based on Sensors and Comms</t>
        </r>
      </text>
    </comment>
    <comment ref="H8" authorId="0" shapeId="0">
      <text>
        <r>
          <rPr>
            <b/>
            <sz val="9"/>
            <color indexed="81"/>
            <rFont val="Tahoma"/>
            <charset val="1"/>
          </rPr>
          <t>Sarah Donohoe:</t>
        </r>
        <r>
          <rPr>
            <sz val="9"/>
            <color indexed="81"/>
            <rFont val="Tahoma"/>
            <charset val="1"/>
          </rPr>
          <t xml:space="preserve">
see Mechanical Assembly G13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Sarah Donohoe:</t>
        </r>
        <r>
          <rPr>
            <sz val="9"/>
            <color indexed="81"/>
            <rFont val="Tahoma"/>
            <charset val="1"/>
          </rPr>
          <t xml:space="preserve">
autopopulates based on Sensors and Comms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Sarah Donohoe:</t>
        </r>
        <r>
          <rPr>
            <sz val="9"/>
            <color indexed="81"/>
            <rFont val="Tahoma"/>
            <family val="2"/>
          </rPr>
          <t xml:space="preserve">
autopopulates based on Sensors and Comms</t>
        </r>
      </text>
    </comment>
  </commentList>
</comments>
</file>

<file path=xl/comments4.xml><?xml version="1.0" encoding="utf-8"?>
<comments xmlns="http://schemas.openxmlformats.org/spreadsheetml/2006/main">
  <authors>
    <author>Sarah Donohoe</author>
  </authors>
  <commentList>
    <comment ref="J7" authorId="0" shapeId="0">
      <text>
        <r>
          <rPr>
            <b/>
            <sz val="9"/>
            <color indexed="81"/>
            <rFont val="Tahoma"/>
            <family val="2"/>
          </rPr>
          <t>Sarah Donohoe:</t>
        </r>
        <r>
          <rPr>
            <sz val="9"/>
            <color indexed="81"/>
            <rFont val="Tahoma"/>
            <family val="2"/>
          </rPr>
          <t xml:space="preserve">
Single Item Cost</t>
        </r>
      </text>
    </comment>
  </commentList>
</comments>
</file>

<file path=xl/sharedStrings.xml><?xml version="1.0" encoding="utf-8"?>
<sst xmlns="http://schemas.openxmlformats.org/spreadsheetml/2006/main" count="1245" uniqueCount="635">
  <si>
    <t>Vendor</t>
  </si>
  <si>
    <t>Cost</t>
  </si>
  <si>
    <t>Link</t>
  </si>
  <si>
    <t>Seattle Marine</t>
  </si>
  <si>
    <t>Product Number</t>
  </si>
  <si>
    <t>Item Description</t>
  </si>
  <si>
    <t>http://www.b2b.seamar.com/WVVAI/wvo?qid=InventoryInq2x&amp;ItemNo=YUN10M-8</t>
  </si>
  <si>
    <t>Comments</t>
  </si>
  <si>
    <t>YUN10M-8</t>
  </si>
  <si>
    <t>https://www.mcmaster.com/#8575k633/=169p0ux</t>
  </si>
  <si>
    <t>McMaster</t>
  </si>
  <si>
    <t>One 24"x24" sheet can make 9 end caps, delrin sheets also have no problems with centerline porosity like rounds sometimes do</t>
  </si>
  <si>
    <t>Purpose</t>
  </si>
  <si>
    <t>Vacuum Port</t>
  </si>
  <si>
    <t>End Cap Material</t>
  </si>
  <si>
    <t>Spray Foam for Battery</t>
  </si>
  <si>
    <t>Gap-Sealing Spray Foam Insulation Can</t>
  </si>
  <si>
    <t>https://www.mcmaster.com/#8551k11/=169p3e9</t>
  </si>
  <si>
    <t>8551K11</t>
  </si>
  <si>
    <t>Air and Water Quick-Disconnect Tube Coupling,Socket with Shut-Off Valve, 3/32 Coupling, 1/8 NPT Male</t>
  </si>
  <si>
    <t>51605K29</t>
  </si>
  <si>
    <t>https://www.mcmaster.com/#51605k29/=169p8jh</t>
  </si>
  <si>
    <t>Qty Per Pack</t>
  </si>
  <si>
    <t>Cost Per Float</t>
  </si>
  <si>
    <t>Qty Per Float</t>
  </si>
  <si>
    <t>Burn Wire</t>
  </si>
  <si>
    <t>Iridium Module</t>
  </si>
  <si>
    <t>M1621HCT-EXT</t>
  </si>
  <si>
    <t>Iridium Antenna</t>
  </si>
  <si>
    <t>Maxtena Helical Antenna</t>
  </si>
  <si>
    <t>Also Available Directly from Manufacturer - https://www.rock7mobile.com/shop</t>
  </si>
  <si>
    <t>AMC-PA6H</t>
  </si>
  <si>
    <t>Ladybird 1 GPS - MT3339 ChipSet</t>
  </si>
  <si>
    <t>GPS Module</t>
  </si>
  <si>
    <t>Alphamicro</t>
  </si>
  <si>
    <t>http://www.alphamicrowireless.com/franchises/globaltop-technology/pa6h.aspx</t>
  </si>
  <si>
    <t>GPS Antenna</t>
  </si>
  <si>
    <t>Contact - sue.sampson@alphamicro.net. Also available at https://www.adafruit.com/products/790</t>
  </si>
  <si>
    <t>GPS Active External Antenna</t>
  </si>
  <si>
    <t>https://www.adafruit.com/products/960</t>
  </si>
  <si>
    <t>N/A</t>
  </si>
  <si>
    <t>Adafruit</t>
  </si>
  <si>
    <t>PAR Sensor</t>
  </si>
  <si>
    <t>Each Can is enough for 2-3 Floats</t>
  </si>
  <si>
    <t>Mechanical Assembly</t>
  </si>
  <si>
    <t>Battery</t>
  </si>
  <si>
    <t>TOTAL</t>
  </si>
  <si>
    <t>Primary Battery</t>
  </si>
  <si>
    <t>Apak Batteries</t>
  </si>
  <si>
    <t>Pressure Sensor</t>
  </si>
  <si>
    <t>10 bar Pressure Sensor</t>
  </si>
  <si>
    <t>TAG-PARQ Sensor</t>
  </si>
  <si>
    <t>Skye Instruments</t>
  </si>
  <si>
    <t>PA4LD/81974.30/10Bar</t>
  </si>
  <si>
    <t>http://www.keller-druck.com/home_e/paprod_e/4ld_e.asp</t>
  </si>
  <si>
    <t>Keller</t>
  </si>
  <si>
    <t>TAG-PARQ</t>
  </si>
  <si>
    <t>katie@skyeinstruments.com, adam@skyeinstruments.com</t>
  </si>
  <si>
    <t>Tilt Sensor</t>
  </si>
  <si>
    <t>12" Trawl Float</t>
  </si>
  <si>
    <t>Circuit Board Assembly</t>
  </si>
  <si>
    <t>Circuit Board (Blank PCB)</t>
  </si>
  <si>
    <t>Main Circuit Board</t>
  </si>
  <si>
    <t>PCB Fab Express</t>
  </si>
  <si>
    <t>https://ecommerce.pcbfabexpress.com/</t>
  </si>
  <si>
    <t>Exact Price depends on Qty and Turn Time</t>
  </si>
  <si>
    <t>Exact Price depends on Qty and Revision</t>
  </si>
  <si>
    <t>Circuit Board Components (Approximate)</t>
  </si>
  <si>
    <t>Schippers and Crew</t>
  </si>
  <si>
    <t>Digikey</t>
  </si>
  <si>
    <t>Amazon</t>
  </si>
  <si>
    <t>Exchange Rate 1GBP= __ USD ---&gt;&gt;&gt;</t>
  </si>
  <si>
    <t>O-Rings - PAR Sensor</t>
  </si>
  <si>
    <t>O-Rings - Vacuum and Pressure Ports</t>
  </si>
  <si>
    <t>9697K121</t>
  </si>
  <si>
    <t>Frame Hardware - Spacers for Trawl Float Ears</t>
  </si>
  <si>
    <t>Abrasion-Resistant Polyurethane Rubber Round Tube, 1" Long, 1" OD</t>
  </si>
  <si>
    <t>https://www.mcmaster.com/#9697k121/=169r6zd</t>
  </si>
  <si>
    <t>9452K357</t>
  </si>
  <si>
    <t>9452K322</t>
  </si>
  <si>
    <t>9452K87</t>
  </si>
  <si>
    <t>9452K82</t>
  </si>
  <si>
    <t>https://www.mcmaster.com/mv1486502887/#9452k82/=16a99ei</t>
  </si>
  <si>
    <t>https://www.mcmaster.com/#51605K12</t>
  </si>
  <si>
    <t>https://www.amazon.com/Mityvac-MV8510-Silverline-Elite-Hand/dp/B004IQM460/ref=sr_1_7?s=automotive&amp;ie=UTF8&amp;qid=1492016899&amp;sr=1-7&amp;keywords=mityvac</t>
  </si>
  <si>
    <t>https://www.mcmaster.com/#5792K51</t>
  </si>
  <si>
    <t>https://www.mcmaster.com/#5792K36</t>
  </si>
  <si>
    <t>https://www.mcmaster.com/#5047K25</t>
  </si>
  <si>
    <t>Handheld Vacuum Pump</t>
  </si>
  <si>
    <t xml:space="preserve">MV8510 </t>
  </si>
  <si>
    <t>Plastic Quick-Disconnect Tube Coupling for Air and Water (Plug, 3/32 Coupling Size, for 1/8" Barbed Tube ID)</t>
  </si>
  <si>
    <t>Plug for Vacuum Pump Fitting</t>
  </si>
  <si>
    <t>51605K12</t>
  </si>
  <si>
    <t xml:space="preserve">MityVac Silverline Pump </t>
  </si>
  <si>
    <t>Alumium/Zinc Version for Durability.  Not PVC version</t>
  </si>
  <si>
    <t>Abrasion-Resistant Polyurethane Tubing (for Fuels, 1/8" ID, 3/8" OD)</t>
  </si>
  <si>
    <t>1/8" Tubing for Vacuum pump</t>
  </si>
  <si>
    <t>5792K51</t>
  </si>
  <si>
    <t>Abrasion-Resistant Polyurethane Tubing (for Fuels, 1/4" ID, 7/16" OD)</t>
  </si>
  <si>
    <t>1/4" Tubing for Vacuum pump</t>
  </si>
  <si>
    <t>5792K36</t>
  </si>
  <si>
    <t>5047K25</t>
  </si>
  <si>
    <t>Moisture-Resistant Acetal Barbed Tube Fitting (Reducing Straight for 1/4" x 1/8" Tube ID)</t>
  </si>
  <si>
    <t>Reducing Adapter for Vacuum Pump Tubing</t>
  </si>
  <si>
    <t>{FOCI}{PopUp}{VacuumPortCap}{1}</t>
  </si>
  <si>
    <t>{FOCI}{PopUp}{TAGPARQ Acryllic Housing}{1}</t>
  </si>
  <si>
    <t>{FOCI}{PopUp}{Pressure Sensor Mount}{1}</t>
  </si>
  <si>
    <t>Filename of Part</t>
  </si>
  <si>
    <t>Material Description</t>
  </si>
  <si>
    <t>-</t>
  </si>
  <si>
    <t>Also Available from Rock Seven- https://www.rock7mobile.com/shop</t>
  </si>
  <si>
    <t>Epoxy for Mounting PAR Sensor</t>
  </si>
  <si>
    <t>Loctite Quick Set Epoxy</t>
  </si>
  <si>
    <t>https://www.amazon.com/Loctite-Epoxy-0-85-Fluid-Syringe-1395391/dp/B000PSAKAW</t>
  </si>
  <si>
    <t>Machine Shop Parts</t>
  </si>
  <si>
    <t>https://www.mcmaster.com/#91115a133/=1al1wex</t>
  </si>
  <si>
    <t>91115A133</t>
  </si>
  <si>
    <t>91757A103</t>
  </si>
  <si>
    <t>https://www.mcmaster.com/#91757a103/=1al1zqk</t>
  </si>
  <si>
    <t>91737A109</t>
  </si>
  <si>
    <t>https://www.mcmaster.com/#91737a109/=1al20rw</t>
  </si>
  <si>
    <t>Temperature Probe</t>
  </si>
  <si>
    <t>USP19572 REV A</t>
  </si>
  <si>
    <t>http://www.ussensor.com/h2081-npt-stainless-steel</t>
  </si>
  <si>
    <t>u-CAM-III</t>
  </si>
  <si>
    <t>Camera</t>
  </si>
  <si>
    <t>u-CAM-III 116° Lens</t>
  </si>
  <si>
    <t>Camera Lens</t>
  </si>
  <si>
    <t>UCAM-III-116LENS</t>
  </si>
  <si>
    <t>https://www.digikey.com/product-detail/en/4d-systems-pty-ltd/UCAM-III-116LENS/1613-1079-ND/5725467</t>
  </si>
  <si>
    <t>UCAM-III</t>
  </si>
  <si>
    <t>https://www.digikey.com/product-detail/en/4d-systems-pty-ltd/UCAM-III/1613-1369-ND/6623663</t>
  </si>
  <si>
    <t>Fluorometer</t>
  </si>
  <si>
    <t>Turner Designs</t>
  </si>
  <si>
    <t>2110-000-C-NH</t>
  </si>
  <si>
    <t>Turner Cyclops 7 Fluorometer (No Housing)</t>
  </si>
  <si>
    <t>http://www.turnerdesigns.com/products/submersible-fluorometer/cyclops-7f-submersible-fluorescence-and-turbidity-sensors?page=shop.product_details&amp;flypage=flypage_default.tpl&amp;product_id=3&amp;category_id=1</t>
  </si>
  <si>
    <t>COST PER FLOAT</t>
  </si>
  <si>
    <t>RockBLOCK Mk3</t>
  </si>
  <si>
    <t>https://www.rock7.com/shop-product-detail?productId=51</t>
  </si>
  <si>
    <t>RockSeven</t>
  </si>
  <si>
    <t>RockBLOCK 9603</t>
  </si>
  <si>
    <t>https://www.mcmaster.com/#9540k2/=1co3wcr</t>
  </si>
  <si>
    <t>https://www.mcmaster.com/#3414t11/=1comtna</t>
  </si>
  <si>
    <t>RockBLOCK Mk3 Iridium Whitelisting</t>
  </si>
  <si>
    <t>Whitelist Iridium for DITCO Network</t>
  </si>
  <si>
    <t>NAL Research Corporation</t>
  </si>
  <si>
    <t>RockBLOCK Mk3 Iridium Unlock Fee</t>
  </si>
  <si>
    <t>Unlock Iridium for DITCO Network</t>
  </si>
  <si>
    <t xml:space="preserve">Angela Roush &lt;ARoush@nalresearch.com&gt; </t>
  </si>
  <si>
    <t>info@rock7.com</t>
  </si>
  <si>
    <t>9V, 42Ah, 18 D-Cell Alkaline Battery</t>
  </si>
  <si>
    <t>http://www.newark.com/maxtena/m1621hct-ext/antenna-iridium-1-616-1-626ghz/dp/52Y3292?CMP=AFC-OP</t>
  </si>
  <si>
    <t>Newark</t>
  </si>
  <si>
    <t>2-256 Buna O-Ring</t>
  </si>
  <si>
    <t>2-163 Buna O-Ring</t>
  </si>
  <si>
    <t>2-123 Buna O-Ring</t>
  </si>
  <si>
    <t>2-118 Buna O-Ring</t>
  </si>
  <si>
    <t>O-Ring - End Cap Face Seal</t>
  </si>
  <si>
    <t>O-Ring - End Cap Piston Seal</t>
  </si>
  <si>
    <t>O-Ring - Fluorometer Face Seal</t>
  </si>
  <si>
    <t>O-Ring - Fluorometer Piston Seal</t>
  </si>
  <si>
    <t>O-Ring - Camera Face Seal</t>
  </si>
  <si>
    <t>O-Ring - Camera Piston Seal</t>
  </si>
  <si>
    <t>2-137 Buna O-Ring</t>
  </si>
  <si>
    <t>2-131 Buna O-Ring</t>
  </si>
  <si>
    <t>2-120 Buna O-Ring</t>
  </si>
  <si>
    <t>2-126 Buna O-Ring</t>
  </si>
  <si>
    <t>1/4" for pump fitting, 'fuel' tubing for use in moist environments. Will also work for air</t>
  </si>
  <si>
    <t>1/8" for quick-disconnect fitting, 'fuel' tubing for use in moist environments. Will also work for air</t>
  </si>
  <si>
    <t xml:space="preserve"> </t>
  </si>
  <si>
    <t>Tilt sensor (accelerometer) is integrated in main PCB</t>
  </si>
  <si>
    <t>Electronics Assembly</t>
  </si>
  <si>
    <t>See PCB BOM</t>
  </si>
  <si>
    <t>http://schippersandcrew.com/</t>
  </si>
  <si>
    <t>Standoff for RockBLOCK 9603</t>
  </si>
  <si>
    <t>Standoffs for Main Circuit Board</t>
  </si>
  <si>
    <t>https://www.mcmaster.com/#94868a161/=1cxvf50</t>
  </si>
  <si>
    <t>94868A161</t>
  </si>
  <si>
    <t>https://www.mcmaster.com/#93925a220/=1cxvg8w</t>
  </si>
  <si>
    <t>93925A220</t>
  </si>
  <si>
    <t>https://www.mcmaster.com/#92000a104/=1cxviey</t>
  </si>
  <si>
    <t>92000A104</t>
  </si>
  <si>
    <t>92000A102</t>
  </si>
  <si>
    <t>https://www.mcmaster.com/#92000a102/=1cxvjaz</t>
  </si>
  <si>
    <t>Screws for Mounting Camera</t>
  </si>
  <si>
    <t>https://www.mcmaster.com/#92000a019/=1cxvmim</t>
  </si>
  <si>
    <t>92000A019</t>
  </si>
  <si>
    <t>https://www.mcmaster.com/#93925a210/=1cxvmzr</t>
  </si>
  <si>
    <t>93925A210</t>
  </si>
  <si>
    <t>Standoffs for Electronics Stack</t>
  </si>
  <si>
    <t>https://www.mcmaster.com/#92240a237/=1cxvsja</t>
  </si>
  <si>
    <t>92240A237</t>
  </si>
  <si>
    <t>94639A572</t>
  </si>
  <si>
    <t>https://www.mcmaster.com/#94639a572/=1cxwqb6</t>
  </si>
  <si>
    <t>92146A029</t>
  </si>
  <si>
    <t>https://www.mcmaster.com/#92146a029/=1cxwqxm</t>
  </si>
  <si>
    <t>92141A029</t>
  </si>
  <si>
    <t>https://www.mcmaster.com/#92141a029/=1cxwrox</t>
  </si>
  <si>
    <t>18-8 Stainless Hex Head Screw,1/4"-20, 1-3/8" Long</t>
  </si>
  <si>
    <t>18-8 Stainless Split Lock Washer, 1/4" Screw Size</t>
  </si>
  <si>
    <t>18-8 Stainless Washer, 1/4" Screw Size</t>
  </si>
  <si>
    <t>18-8 Stainless Hex Standoff (M2.5x6mm)</t>
  </si>
  <si>
    <t>18-8 Stainless Hex Standoff (#6-32x1")</t>
  </si>
  <si>
    <t>18-8 Stainless Screws (M2x12mm)</t>
  </si>
  <si>
    <t>18-8 Stainless Lock Washers (M2)</t>
  </si>
  <si>
    <t>4 for electronics stack, 1 for gps mount</t>
  </si>
  <si>
    <t>Screws for Mounting Pressure Sensor PCB</t>
  </si>
  <si>
    <t>18-8 Stainless Internal Tooth Lock Washers (M2.5)</t>
  </si>
  <si>
    <t>18-8 Stainless Internal Tooth Lock Washers (#6)</t>
  </si>
  <si>
    <t>3 Added to Same Item Under 'Standoffs for Main Circuit Board'</t>
  </si>
  <si>
    <t>3 Extra Added for Pressure Sensor PCB Mounting, 8 needed for Main Circuit board</t>
  </si>
  <si>
    <t>18-8 Stainless Narrow Fillister Screws (#6-32x1/2")</t>
  </si>
  <si>
    <t>18-8 Stainless Screws (M2.5x6mm)</t>
  </si>
  <si>
    <t>18-8 Stainless Screws (M2.5x4mm)</t>
  </si>
  <si>
    <t>https://www.mcmaster.com/#91737a106/=1cxx20s</t>
  </si>
  <si>
    <t>91737A106</t>
  </si>
  <si>
    <t>18-8 Stainless Narrow Fillister Screws (#6-32x5/16")</t>
  </si>
  <si>
    <t>Nylon Unthreaded Spacer, 5/8" Long for 1/4" Screw Size</t>
  </si>
  <si>
    <t>Standoff for GPS Mount</t>
  </si>
  <si>
    <t>Rubber Bumper with Unthreaded Hole,1.5" High, 1/4" Hole Diameter</t>
  </si>
  <si>
    <t>9540K2</t>
  </si>
  <si>
    <t>18-8 Stainless Hex Head Screw,1/4"-20, 1-3/4" Long</t>
  </si>
  <si>
    <t>92240A548</t>
  </si>
  <si>
    <t>https://www.mcmaster.com/#92240a548/=1cxx5zt</t>
  </si>
  <si>
    <t>Standoffs for Electronics Stack and GPS Mount</t>
  </si>
  <si>
    <t>Battery Mount for Bottom of Float</t>
  </si>
  <si>
    <t>https://www.mcmaster.com/#9452K357</t>
  </si>
  <si>
    <t>https://www.mcmaster.com/#9452K322</t>
  </si>
  <si>
    <t>https://www.mcmaster.com/#9452K87</t>
  </si>
  <si>
    <t>https://www.mcmaster.com/#9452k91/=1cxyt18</t>
  </si>
  <si>
    <t>9452K91</t>
  </si>
  <si>
    <t>9452K84</t>
  </si>
  <si>
    <t>https://www.mcmaster.com/#9452K84</t>
  </si>
  <si>
    <t>9452K143</t>
  </si>
  <si>
    <t>https://www.mcmaster.com/#9452K143</t>
  </si>
  <si>
    <t>https://www.mcmaster.com/#9452k136/=1cxytoc</t>
  </si>
  <si>
    <t>9452K136</t>
  </si>
  <si>
    <t>With Fluorometer</t>
  </si>
  <si>
    <t>{FOCI}{PopUp}{Trawl Float 12 Inch}{2}</t>
  </si>
  <si>
    <t>All</t>
  </si>
  <si>
    <t>{FOCI}{PopUp}{End Cap}{2}</t>
  </si>
  <si>
    <t>{FOCI}{PopUp}{PCB Circular Mount}{1}</t>
  </si>
  <si>
    <t>0.12" Nominal Thickness 304 Stainless</t>
  </si>
  <si>
    <t>Supporting PCB and Antennas</t>
  </si>
  <si>
    <t>Vendor for Material</t>
  </si>
  <si>
    <t>{FOCI}{PopUp}{FluorometerHousing}{1}</t>
  </si>
  <si>
    <t>Pressure Sensor Circuit Board</t>
  </si>
  <si>
    <t>Assembly Variant</t>
  </si>
  <si>
    <t>Approx Material Cost</t>
  </si>
  <si>
    <t>Release Mechanism</t>
  </si>
  <si>
    <t>DBV Technologies</t>
  </si>
  <si>
    <t>Frame Hardware - Main Frame</t>
  </si>
  <si>
    <t>3414T11</t>
  </si>
  <si>
    <t>Main Pressure Housing</t>
  </si>
  <si>
    <t>Approx Machining Cost</t>
  </si>
  <si>
    <t>Fluorometer Housing</t>
  </si>
  <si>
    <t>Black Delrin® Acetal Resin</t>
  </si>
  <si>
    <t>Cast Clear Acryllic</t>
  </si>
  <si>
    <t>Housing for PAR Sensor</t>
  </si>
  <si>
    <t>Housing for Pressure Sensor</t>
  </si>
  <si>
    <t>Housing to Seal Vacuum Port</t>
  </si>
  <si>
    <t>Frame Hardware - Attaching Anodes</t>
  </si>
  <si>
    <t>Thick-Wall PVC Pipe Fitting for Water, Flanged 1-1/4 Pipe Size Socket-Connect Adapter</t>
  </si>
  <si>
    <t>4881K215</t>
  </si>
  <si>
    <t>https://www.mcmaster.com/#4881k215/=1czvwsl</t>
  </si>
  <si>
    <t>DBV Tech Burn Wire Release</t>
  </si>
  <si>
    <t>18-8 Stainless Hex Head Screw,5/16"-18, 1-3/4" Long, Partially Threaded</t>
  </si>
  <si>
    <t>18-8 Stainless Split Lock Washer, 5/16" Screw Size</t>
  </si>
  <si>
    <t>18-8 Stainless Washer, 5/16" Screw Size</t>
  </si>
  <si>
    <t>92198A689</t>
  </si>
  <si>
    <t>https://www.mcmaster.com/#92198a689/=1d7375v</t>
  </si>
  <si>
    <t>18-8 Stainless Hex Head Screw,5/16"-18, 2" Long, Partially Threaded</t>
  </si>
  <si>
    <t>92198A691</t>
  </si>
  <si>
    <t>https://www.mcmaster.com/#92198a691/=1d737np</t>
  </si>
  <si>
    <t>https://www.mcmaster.com/#92146a030/=1d7384y</t>
  </si>
  <si>
    <t>92146A030</t>
  </si>
  <si>
    <t>92141A030</t>
  </si>
  <si>
    <t>https://www.mcmaster.com/#92141a030/=1d738ka</t>
  </si>
  <si>
    <t>304 Stainless Steel Bolt-Together Framing - 1 ft length</t>
  </si>
  <si>
    <t>304 Stainless Steel Bolt-Together Framing - 3 ft length</t>
  </si>
  <si>
    <t>18-8 Stainless Hex Nuts, 5/16" Screw Size</t>
  </si>
  <si>
    <t>91845A030</t>
  </si>
  <si>
    <t>https://www.mcmaster.com/#91845A030</t>
  </si>
  <si>
    <t>18-8 Stainless Hex Nut, 1/4"-20 Thread Size</t>
  </si>
  <si>
    <t>1 for gps mount</t>
  </si>
  <si>
    <t>91845A029</t>
  </si>
  <si>
    <t>https://www.mcmaster.com/#91845A029</t>
  </si>
  <si>
    <t>18-8 Stainless Steel Oversized Washer, for 5/16" Screw Size, 0.344" ID, 1.25" OD</t>
  </si>
  <si>
    <t>90313A111</t>
  </si>
  <si>
    <t>https://www.mcmaster.com/#90313a111/=1ddt9bo</t>
  </si>
  <si>
    <t>Approx Machining Hours</t>
  </si>
  <si>
    <t>{FOCI}{PopUp}{Camera Housing}{1}</t>
  </si>
  <si>
    <t>Housing for Camera</t>
  </si>
  <si>
    <t>Machining Hourly Cost</t>
  </si>
  <si>
    <t>Exchange Rate</t>
  </si>
  <si>
    <t>n</t>
  </si>
  <si>
    <t>y</t>
  </si>
  <si>
    <t>Select? (y/n)</t>
  </si>
  <si>
    <t>Select?  (y/n)</t>
  </si>
  <si>
    <t>TOTAL Float</t>
  </si>
  <si>
    <t>TOTAL Release</t>
  </si>
  <si>
    <t>TOTAL ALL</t>
  </si>
  <si>
    <t>Select?(y/n)</t>
  </si>
  <si>
    <t>TOTAL Materials</t>
  </si>
  <si>
    <t>TOTAL Machining</t>
  </si>
  <si>
    <t>Fluorometer Calibration</t>
  </si>
  <si>
    <t>Qty NEEDED</t>
  </si>
  <si>
    <t>Qty on Hand</t>
  </si>
  <si>
    <t>Single Item Cost</t>
  </si>
  <si>
    <t xml:space="preserve">Spending Category </t>
  </si>
  <si>
    <t>FLOAT BUILD Qty</t>
  </si>
  <si>
    <t>TOTAL COSTS by Category</t>
  </si>
  <si>
    <t>TOTAL COST PER FLOAT</t>
  </si>
  <si>
    <t>Sensors and Comms</t>
  </si>
  <si>
    <t>TOTAL Vacuum Pump</t>
  </si>
  <si>
    <t>Identifier</t>
  </si>
  <si>
    <t>Value</t>
  </si>
  <si>
    <t>Part Number</t>
  </si>
  <si>
    <t>Description</t>
  </si>
  <si>
    <t>B1, B2</t>
  </si>
  <si>
    <t>GPS Backup, RTC Backup</t>
  </si>
  <si>
    <t>952-1662-1-ND</t>
  </si>
  <si>
    <t>Lithium Battery Clip</t>
  </si>
  <si>
    <t>Place Blob of Solder on center Pad</t>
  </si>
  <si>
    <t>B3, B4</t>
  </si>
  <si>
    <t>GPS Coincell, RTC Coincell</t>
  </si>
  <si>
    <t>N033-ND</t>
  </si>
  <si>
    <t>12mm 3V lithium coin cell</t>
  </si>
  <si>
    <t>DNP</t>
  </si>
  <si>
    <t>C1</t>
  </si>
  <si>
    <t>11pF</t>
  </si>
  <si>
    <t>399-8787-1-ND</t>
  </si>
  <si>
    <t>Capacitor</t>
  </si>
  <si>
    <t>C2,C3,C5,C6,C7,C9,C10,C11,C12,C13,C14,C15,C16,C17,C22,C23,C24,C25,C27,C28,C29</t>
  </si>
  <si>
    <t>0.1 uF</t>
  </si>
  <si>
    <t>C4,C8</t>
  </si>
  <si>
    <t>4.7 uF</t>
  </si>
  <si>
    <t>587-3416-1-ND</t>
  </si>
  <si>
    <t>C18,C26</t>
  </si>
  <si>
    <t>10 uF</t>
  </si>
  <si>
    <t>311-1376-1-ND</t>
  </si>
  <si>
    <t>C19</t>
  </si>
  <si>
    <t>3.3 uF</t>
  </si>
  <si>
    <t>399-10443-1-ND</t>
  </si>
  <si>
    <t>Capacitor, Polarized Tantalum</t>
  </si>
  <si>
    <t>C20,C21</t>
  </si>
  <si>
    <t>1 uF</t>
  </si>
  <si>
    <t>D1</t>
  </si>
  <si>
    <t>MBR0540</t>
  </si>
  <si>
    <t>MBR0540TPMSCT-ND</t>
  </si>
  <si>
    <t>20V, 500mA</t>
  </si>
  <si>
    <t>D2, D3</t>
  </si>
  <si>
    <t>BAT46JFILM</t>
  </si>
  <si>
    <t>497-6653-1-ND</t>
  </si>
  <si>
    <t>DIODE SCHOTTKY 100V 150MA SOD323</t>
  </si>
  <si>
    <t>J1, J3, J4, J6</t>
  </si>
  <si>
    <t>PAR, SST, TEMP, BATT</t>
  </si>
  <si>
    <t>WM1845-ND</t>
  </si>
  <si>
    <t>1x2 Micro-fit 3.0 Conn</t>
  </si>
  <si>
    <t>Not on Board, DNP</t>
  </si>
  <si>
    <t>JP1, JP3, JP4, JP6</t>
  </si>
  <si>
    <t>PAR Connector, SST Connector, Thermistor Connector, Batt Connector</t>
  </si>
  <si>
    <t>WM10658-ND</t>
  </si>
  <si>
    <t>1x2 Micro-fit 3.0 Header</t>
  </si>
  <si>
    <t>J2</t>
  </si>
  <si>
    <t>PRESSURE</t>
  </si>
  <si>
    <t>WM1847-ND</t>
  </si>
  <si>
    <t>1x4 Micro-fit 3.0 Conn</t>
  </si>
  <si>
    <t>JP2</t>
  </si>
  <si>
    <t>PRESSURE Connector</t>
  </si>
  <si>
    <t>WM10669-ND</t>
  </si>
  <si>
    <t>1x4 Micro-fit 3.0 Header</t>
  </si>
  <si>
    <t>JP5</t>
  </si>
  <si>
    <t>SMA</t>
  </si>
  <si>
    <t>A97594-ND</t>
  </si>
  <si>
    <t>CONN SMA JACK STR 50 OHM PCB</t>
  </si>
  <si>
    <t>J7</t>
  </si>
  <si>
    <t>FLUOR</t>
  </si>
  <si>
    <t>WM1785-ND</t>
  </si>
  <si>
    <t>2x3 Micro-fit 3.0 Conn</t>
  </si>
  <si>
    <t>JP7</t>
  </si>
  <si>
    <t>WM10679-ND</t>
  </si>
  <si>
    <t>2x3 Micro-fit 3.0 Header</t>
  </si>
  <si>
    <t>J8</t>
  </si>
  <si>
    <t>RockBlock9603</t>
  </si>
  <si>
    <t>WM17199-ND</t>
  </si>
  <si>
    <t>1x10 PicoBlade Cable Assembly</t>
  </si>
  <si>
    <t>JP8</t>
  </si>
  <si>
    <t>WM7614CT-ND</t>
  </si>
  <si>
    <t>1x10 PicoBlade Header</t>
  </si>
  <si>
    <t>J9</t>
  </si>
  <si>
    <t>WM1848-ND</t>
  </si>
  <si>
    <t>1x5 Micro-fit 3.0 Conn</t>
  </si>
  <si>
    <t>JP9</t>
  </si>
  <si>
    <t>WM1920-ND</t>
  </si>
  <si>
    <t>1x5 Micro-fit 3.0 Header</t>
  </si>
  <si>
    <t>1 Not On  Board</t>
  </si>
  <si>
    <t>X1</t>
  </si>
  <si>
    <t>MicroPin</t>
  </si>
  <si>
    <t>WM1839-ND</t>
  </si>
  <si>
    <t>Microfit Pin (20-24 AWG)</t>
  </si>
  <si>
    <t>X2</t>
  </si>
  <si>
    <t>WM1840-ND</t>
  </si>
  <si>
    <t>Microfit Pin (26-30 AWG)</t>
  </si>
  <si>
    <t>Q1, Q2</t>
  </si>
  <si>
    <t>N-Channel Mosfet</t>
  </si>
  <si>
    <t>Q3,Q4,Q5,Q6,Q7,Q8</t>
  </si>
  <si>
    <t>AO3407A</t>
  </si>
  <si>
    <t>785-1006-1-ND</t>
  </si>
  <si>
    <t>P-Channel Mosfet</t>
  </si>
  <si>
    <t>R1</t>
  </si>
  <si>
    <t>137k, 0.1%</t>
  </si>
  <si>
    <t>P137KDBDKR-ND</t>
  </si>
  <si>
    <t>Resistor</t>
  </si>
  <si>
    <t>R2</t>
  </si>
  <si>
    <t>10k, 0.1%</t>
  </si>
  <si>
    <t>P10KDBCT-ND</t>
  </si>
  <si>
    <t>R3</t>
  </si>
  <si>
    <t>2k, 0.1%</t>
  </si>
  <si>
    <t>P2.0KDBCT-ND</t>
  </si>
  <si>
    <t>R4</t>
  </si>
  <si>
    <t>200K, 1%</t>
  </si>
  <si>
    <t>311-200KFRCT-ND</t>
  </si>
  <si>
    <t>R5,R7,R9,R11</t>
  </si>
  <si>
    <t>3.74k, 1%</t>
  </si>
  <si>
    <t>RMCF0603FT3K74CT-ND</t>
  </si>
  <si>
    <t>R6</t>
  </si>
  <si>
    <t>324K, 0.1%</t>
  </si>
  <si>
    <t>P324KBCCT-ND</t>
  </si>
  <si>
    <t>R8,R10,R26,R28</t>
  </si>
  <si>
    <t>10k</t>
  </si>
  <si>
    <t>MCT0603-10.0K-CFCT-ND</t>
  </si>
  <si>
    <t>R12</t>
  </si>
  <si>
    <t>50k,0.01%</t>
  </si>
  <si>
    <t>Y1627-50KCT-ND</t>
  </si>
  <si>
    <t>Resistor, 0.01%, 0.2PPM</t>
  </si>
  <si>
    <t>R13,R14,R15,R17,R18,R21,R23,R25,R27,R30,R32</t>
  </si>
  <si>
    <t>1k</t>
  </si>
  <si>
    <t>P1.00KHCT-ND</t>
  </si>
  <si>
    <t>R16,R19,R20,R22,R24,R31</t>
  </si>
  <si>
    <t>100k</t>
  </si>
  <si>
    <t>P100KHCT-ND</t>
  </si>
  <si>
    <t>R29</t>
  </si>
  <si>
    <t>6.98k, 1%</t>
  </si>
  <si>
    <t>SHTDN, ALARM,  MOSI3v3, MISO3v3, SCK3v3, MOSI5v, MISO5v, SCK5v, SDA3V3, SCL3V3, SDA5V, SCL5V, VPAR</t>
  </si>
  <si>
    <t>TP-040</t>
  </si>
  <si>
    <t>36-5004-ND</t>
  </si>
  <si>
    <t>Test Point, Yellow</t>
  </si>
  <si>
    <t>GND1,GND2,GND3</t>
  </si>
  <si>
    <t>36-5001-ND</t>
  </si>
  <si>
    <t>Test Point, Black</t>
  </si>
  <si>
    <t>VBATT,+5V,+3V3, +3VP*,+3VT*</t>
  </si>
  <si>
    <t>36-5000-ND</t>
  </si>
  <si>
    <t>Test Point, Red</t>
  </si>
  <si>
    <t>U1,U4</t>
  </si>
  <si>
    <t>MAX6126</t>
  </si>
  <si>
    <t>MAX6126AASA30+-ND</t>
  </si>
  <si>
    <t>3V, 0.02% Precision Voltage Regulator</t>
  </si>
  <si>
    <t>U2</t>
  </si>
  <si>
    <t>ADS1100-A1</t>
  </si>
  <si>
    <t>296-14298-1-ND</t>
  </si>
  <si>
    <t>Self-Calibrating 16 Bit ADC - Address A1</t>
  </si>
  <si>
    <t>U3</t>
  </si>
  <si>
    <t>OPA320</t>
  </si>
  <si>
    <t>296-29510-1-ND</t>
  </si>
  <si>
    <t>Operational Amplifier</t>
  </si>
  <si>
    <t>U6</t>
  </si>
  <si>
    <t>ADS1100-A0</t>
  </si>
  <si>
    <t>296-12966-1-ND</t>
  </si>
  <si>
    <t>Self-Calibrating 16 Bit ADC - Address A0</t>
  </si>
  <si>
    <t>U7</t>
  </si>
  <si>
    <t>ADG836</t>
  </si>
  <si>
    <t>SPDT Switch</t>
  </si>
  <si>
    <t>U5,U8</t>
  </si>
  <si>
    <t>NL17SZ07DFT2G</t>
  </si>
  <si>
    <t>NL17SZ07DFT2GOSCT-ND</t>
  </si>
  <si>
    <t xml:space="preserve">Single Non-Inverting Buffer </t>
  </si>
  <si>
    <t>U9</t>
  </si>
  <si>
    <t>FGPMMOPA6H</t>
  </si>
  <si>
    <t>https://www.adafruit.com/products/790</t>
  </si>
  <si>
    <t>GPS Module - MTK MT3339 Chipset</t>
  </si>
  <si>
    <t>U10</t>
  </si>
  <si>
    <t>SN74LVC1G32DCKR</t>
  </si>
  <si>
    <t>296-9848-1-ND</t>
  </si>
  <si>
    <t>Single OR Gate</t>
  </si>
  <si>
    <t>U11</t>
  </si>
  <si>
    <t>MAX4624EUT</t>
  </si>
  <si>
    <t>MAX4624EUT+TCT-ND</t>
  </si>
  <si>
    <t>IC SWITCH SPDT SOT23-6</t>
  </si>
  <si>
    <t>U12</t>
  </si>
  <si>
    <t>Arduino Mega 2650</t>
  </si>
  <si>
    <t>1050-1018-ND</t>
  </si>
  <si>
    <t>U13</t>
  </si>
  <si>
    <t>U14</t>
  </si>
  <si>
    <t>M74VHC1GT125</t>
  </si>
  <si>
    <t>M74VHC1GT125DF1GOSCT-ND</t>
  </si>
  <si>
    <t>Noninverting Buffer / CMOS Logic Level Shifter</t>
  </si>
  <si>
    <t>U15</t>
  </si>
  <si>
    <t>M74HC4050</t>
  </si>
  <si>
    <t>296-14529-1-ND</t>
  </si>
  <si>
    <t>HEX BUFFER/CONVERTER</t>
  </si>
  <si>
    <t>U16</t>
  </si>
  <si>
    <t>SDCard Socket</t>
  </si>
  <si>
    <t>3M5607CT-ND</t>
  </si>
  <si>
    <t>microSD Socket</t>
  </si>
  <si>
    <t>U17</t>
  </si>
  <si>
    <t>ADXL345</t>
  </si>
  <si>
    <t>ADXL345BCCZ-ND</t>
  </si>
  <si>
    <t>3-Axis, Digital Accelerometer</t>
  </si>
  <si>
    <t>U18</t>
  </si>
  <si>
    <t>LP5907</t>
  </si>
  <si>
    <t>296-38557-1-ND</t>
  </si>
  <si>
    <t>250-mA LOW-DROPOUT LINEAR REGULATOR</t>
  </si>
  <si>
    <t>U19</t>
  </si>
  <si>
    <t>Inverter</t>
  </si>
  <si>
    <t>NC7S14M5XCT-ND</t>
  </si>
  <si>
    <t>SINGLE SCHMITT-TRIGGER INVERTER</t>
  </si>
  <si>
    <t>U20</t>
  </si>
  <si>
    <t>DS3234</t>
  </si>
  <si>
    <t>DS3234SN#T&amp;RCT-ND</t>
  </si>
  <si>
    <t xml:space="preserve">SPI RTC module </t>
  </si>
  <si>
    <t>U21</t>
  </si>
  <si>
    <t>LT1129</t>
  </si>
  <si>
    <t>LT1129IQ-5#PBF-ND</t>
  </si>
  <si>
    <t>5V Voltage Regulator</t>
  </si>
  <si>
    <t>U22</t>
  </si>
  <si>
    <t>LT1013</t>
  </si>
  <si>
    <t>296-12982-1-ND</t>
  </si>
  <si>
    <t>1 MHz Op Amp</t>
  </si>
  <si>
    <t>U23</t>
  </si>
  <si>
    <t>LT1634</t>
  </si>
  <si>
    <t>LT1634BIS8-1.25#PBF-ND</t>
  </si>
  <si>
    <t>1.25V Shunt Regulator</t>
  </si>
  <si>
    <t>U24</t>
  </si>
  <si>
    <t>ADS1100-A2</t>
  </si>
  <si>
    <t>296-14299-1-ND</t>
  </si>
  <si>
    <t>Self-Calibrating 16 Bit ADC - Address A2</t>
  </si>
  <si>
    <t>U25</t>
  </si>
  <si>
    <t>TS5A21366DCUR</t>
  </si>
  <si>
    <t>296-24304-1-ND</t>
  </si>
  <si>
    <t>IC SWITCH DUAL SPST US8</t>
  </si>
  <si>
    <t>U26</t>
  </si>
  <si>
    <t>TXB0106PWR</t>
  </si>
  <si>
    <t>296-23759-1-ND</t>
  </si>
  <si>
    <t>IC 6BIT NON-INV TRANSLTR 16TSSOP</t>
  </si>
  <si>
    <t>HF3</t>
  </si>
  <si>
    <t>2x3</t>
  </si>
  <si>
    <t>S7106-ND</t>
  </si>
  <si>
    <t>2x3 female header, unshrouded</t>
  </si>
  <si>
    <t>**not labeled on board, see photo</t>
  </si>
  <si>
    <t>HM1,HM2,HM3,HM4,HM5,HM6,HM7</t>
  </si>
  <si>
    <t>1x8</t>
  </si>
  <si>
    <t>952-2271-ND</t>
  </si>
  <si>
    <t>1x8 male header, unshrouded</t>
  </si>
  <si>
    <t>HM8,HM9,HM10</t>
  </si>
  <si>
    <t>1x10</t>
  </si>
  <si>
    <t xml:space="preserve">952-1843-ND </t>
  </si>
  <si>
    <t>1x10 male header, unshrouded</t>
  </si>
  <si>
    <t>Qty per Pack</t>
  </si>
  <si>
    <t>Cost per Float</t>
  </si>
  <si>
    <t>Cost Est.</t>
  </si>
  <si>
    <t>Pop Up 5.3</t>
  </si>
  <si>
    <t>Qty per board</t>
  </si>
  <si>
    <t>587-1242-1-ND </t>
  </si>
  <si>
    <t>BSS138Q-7-FDICT-ND </t>
  </si>
  <si>
    <t>BSS138Q-7-F</t>
  </si>
  <si>
    <t>RMCF0603FT6R98CT-ND </t>
  </si>
  <si>
    <t>ADG836YRMZ-ND </t>
  </si>
  <si>
    <t>311-1344-1-ND </t>
  </si>
  <si>
    <t>SMA adapter for RockBlock module to Antenna</t>
  </si>
  <si>
    <t>DigiKey</t>
  </si>
  <si>
    <t>ACX1327-ND </t>
  </si>
  <si>
    <t>Connector/Adaptor SMA plug, male pin to TMC jack, female socket</t>
  </si>
  <si>
    <t>https://www.digikey.com/product-detail/en/amphenol-rf-division/242124/ACX1327-ND/1012004</t>
  </si>
  <si>
    <t>Frame Hardware - Trawl Float Ears</t>
  </si>
  <si>
    <t>92198A699</t>
  </si>
  <si>
    <t>18-8 Stainless Hex Head Screw,5/16"-18, 4" Long, Partially Threaded</t>
  </si>
  <si>
    <t>https://www.mcmaster.com/92198a699</t>
  </si>
  <si>
    <t>https://www.mcmaster.com/91090A111</t>
  </si>
  <si>
    <t>91090A111</t>
  </si>
  <si>
    <t>18-8 Stainless Steel Oversized Washer, for 5/16" Screw Size, 0.344" ID, 1.5" OD ZINC PLATED STEEL</t>
  </si>
  <si>
    <t>Endcap Temperature Probe</t>
  </si>
  <si>
    <t>(TTI)</t>
  </si>
  <si>
    <t>SST  thermal adhesive</t>
  </si>
  <si>
    <t>SST  housing</t>
  </si>
  <si>
    <t>SST  thermistor</t>
  </si>
  <si>
    <t>Grainger</t>
  </si>
  <si>
    <t>1/16" Hex Head Plug</t>
  </si>
  <si>
    <t>https://www.grainger.com/product/20YZ95?cm_mmc=EMT-_-10376092-_-ShippingConf2018NavBar-_-Online-KPIRPE-_-Item&amp;RIID=50923575175&amp;GID=725084957&amp;mid=EMT-_-10376092-_-ShipConfirmation-_-Item&amp;rfe=d69c8f70372b420d392f5346b3b75bebda19fe7bb9feb43a63886d03c647afe2</t>
  </si>
  <si>
    <t> 20YZ95</t>
  </si>
  <si>
    <t>https://www.amazon.com/Arctic-Silver-Premium-Adhesive-ASTA-7G/dp/B0087X7262/ref=sr_1_2?gclid=CjwKCAjwlPTmBRBoEiwAHqpvhUO5YENZIMqf8nZyZxhRfPxClrwDS0xPCXMp1LcpWb9HXcVzXhlEaBoCNVoQAvD_BwE&amp;hvadid=177262826597&amp;hvdev=c&amp;hvlocphy=9033316&amp;hvnetw=g&amp;hvpos=1t4&amp;hvqmt=b&amp;hvrand=10661731781092847144&amp;hvtargid=kwd-1784160941&amp;hydadcr=18942_9700892&amp;keywords=arctic+silver+thermal+adhesive&amp;qid=1558042639&amp;s=gateway&amp;sr=8-2</t>
  </si>
  <si>
    <t>Silver or Alumina</t>
  </si>
  <si>
    <t>Thermal Adhesive</t>
  </si>
  <si>
    <t xml:space="preserve">Arctic Silver </t>
  </si>
  <si>
    <t>Fluorometer Dummy Plug</t>
  </si>
  <si>
    <t>Counterbalance</t>
  </si>
  <si>
    <t xml:space="preserve">Steel </t>
  </si>
  <si>
    <t>see Mechanical Assembly</t>
  </si>
  <si>
    <t>https://www.digikey.com/products/en?keywords=615-1071-ND</t>
  </si>
  <si>
    <t>615-1071-ND</t>
  </si>
  <si>
    <t>50KOhm NTC Thermistor</t>
  </si>
  <si>
    <t xml:space="preserve">Pop-up Release Burn </t>
  </si>
  <si>
    <t>Pop-up Release Board</t>
  </si>
  <si>
    <t>18V, 56Ah, 2 9V Alkaline Battery</t>
  </si>
  <si>
    <t>4.5V, 7.7Ah, 3 C-Cell Alkaline Battery</t>
  </si>
  <si>
    <t>AP002</t>
  </si>
  <si>
    <t>AP0035</t>
  </si>
  <si>
    <t>AP0015</t>
  </si>
  <si>
    <t>apakbatteries@gmail.com</t>
  </si>
  <si>
    <t>One enough for at least 5 PAR Sensors</t>
  </si>
  <si>
    <t xml:space="preserve">Underwater Release  Black Delrin Release Block </t>
  </si>
  <si>
    <t>(Model DBV-BW-RBA-02C)</t>
  </si>
  <si>
    <t>17" Cable Penetrator Overmold</t>
  </si>
  <si>
    <t>Brass 7/16-20x1in Bulkhead Penetrator w/ In -Line XSA Connector</t>
  </si>
  <si>
    <t>Release Controller Electronics Board</t>
  </si>
  <si>
    <t>Qty On-Hand</t>
  </si>
  <si>
    <t>TOTAL COST FOR BUILD</t>
  </si>
  <si>
    <t>10 w/ dbl(14 Ah) On Hand</t>
  </si>
  <si>
    <t>6500-120</t>
  </si>
  <si>
    <t>Fluorometer Calibration Solution, Rhodamine WT 400 ppb Chlorophyll Calibration Standard, 1 Liter</t>
  </si>
  <si>
    <t xml:space="preserve">https://www.turnerdesigns.com/product-page/400-ppb-rhodamine-wt
</t>
  </si>
  <si>
    <t>1L</t>
  </si>
  <si>
    <t>TOTAL OTHER</t>
  </si>
  <si>
    <t>TOTAL SINGLE ITEM COSTS</t>
  </si>
  <si>
    <t>Single Item Costs</t>
  </si>
  <si>
    <t>RTC Backup and GPS Backup</t>
  </si>
  <si>
    <t>CR1220  3V Lithium Cell</t>
  </si>
  <si>
    <t>NO33-ND</t>
  </si>
  <si>
    <t>https://www.digikey.com/product-detail/en/energizer-battery-company/CR1220VP/N033-ND/704851</t>
  </si>
  <si>
    <t>Data Storage</t>
  </si>
  <si>
    <t>https://www.amazon.com/SanDisk-Ultra-Class-Memory-SDSDUNC-032G-GN6IN/dp/B0143RT8OY/ref=asc_df_B0143RT8OY/?tag=hyprod-20&amp;linkCode=df0&amp;hvadid=198076677096&amp;hvpos=1o5&amp;hvnetw=g&amp;hvrand=6799355961869848283&amp;hvpone=&amp;hvptwo=&amp;hvqmt=&amp;hvdev=c&amp;hvdvcmdl=&amp;hvlocint=&amp;hvlocphy=9033316&amp;hvtargid=pla-361876731544&amp;psc=1</t>
  </si>
  <si>
    <t>SDSDUNC-032G-GN6IN</t>
  </si>
  <si>
    <t>SD Card 32GB, SanDisk Ultra Class 10 SDHC UHS-I Memory Card</t>
  </si>
  <si>
    <t>Re-arming Kits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</si>
</sst>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[$£-809]#,##0.00;[Red]\-[$£-809]#,##0.00"/>
    <numFmt numFmtId="165" formatCode="&quot;$&quot;#,##0.00"/>
    <numFmt numFmtId="166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8"/>
      <color rgb="FF3F3F7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EEEEE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6" tint="0.79998168889431442"/>
      </patternFill>
    </fill>
    <fill>
      <patternFill patternType="solid">
        <fgColor rgb="FFFFFFB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5" applyNumberFormat="0" applyAlignment="0" applyProtection="0"/>
    <xf numFmtId="0" fontId="8" fillId="6" borderId="6" applyNumberFormat="0" applyAlignment="0" applyProtection="0"/>
    <xf numFmtId="0" fontId="1" fillId="0" borderId="7" applyNumberFormat="0" applyFill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16" applyNumberFormat="0" applyFill="0" applyAlignment="0" applyProtection="0"/>
    <xf numFmtId="0" fontId="13" fillId="0" borderId="17" applyNumberFormat="0" applyFill="0" applyAlignment="0" applyProtection="0"/>
    <xf numFmtId="0" fontId="3" fillId="15" borderId="0" applyNumberFormat="0" applyBorder="0" applyAlignment="0" applyProtection="0"/>
  </cellStyleXfs>
  <cellXfs count="173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Fill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8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4" fillId="2" borderId="1" xfId="2" applyBorder="1"/>
    <xf numFmtId="0" fontId="4" fillId="2" borderId="1" xfId="2" applyBorder="1" applyAlignment="1"/>
    <xf numFmtId="8" fontId="4" fillId="2" borderId="1" xfId="2" applyNumberFormat="1" applyBorder="1" applyAlignment="1"/>
    <xf numFmtId="0" fontId="4" fillId="2" borderId="1" xfId="2" applyBorder="1" applyAlignment="1">
      <alignment wrapText="1"/>
    </xf>
    <xf numFmtId="0" fontId="4" fillId="2" borderId="1" xfId="2" applyBorder="1" applyAlignment="1">
      <alignment horizontal="left"/>
    </xf>
    <xf numFmtId="8" fontId="4" fillId="2" borderId="1" xfId="2" applyNumberFormat="1" applyBorder="1" applyAlignment="1">
      <alignment horizontal="right"/>
    </xf>
    <xf numFmtId="0" fontId="4" fillId="2" borderId="1" xfId="2" applyNumberFormat="1" applyBorder="1"/>
    <xf numFmtId="0" fontId="5" fillId="3" borderId="1" xfId="3" applyBorder="1" applyAlignment="1">
      <alignment wrapText="1"/>
    </xf>
    <xf numFmtId="8" fontId="5" fillId="3" borderId="1" xfId="3" applyNumberFormat="1" applyBorder="1" applyAlignment="1">
      <alignment horizontal="right"/>
    </xf>
    <xf numFmtId="0" fontId="2" fillId="2" borderId="1" xfId="1" applyFill="1" applyBorder="1"/>
    <xf numFmtId="0" fontId="4" fillId="2" borderId="1" xfId="2" applyFont="1" applyBorder="1" applyAlignment="1">
      <alignment horizontal="center"/>
    </xf>
    <xf numFmtId="164" fontId="4" fillId="2" borderId="1" xfId="2" applyNumberFormat="1" applyFont="1" applyBorder="1" applyAlignment="1">
      <alignment horizontal="center"/>
    </xf>
    <xf numFmtId="0" fontId="4" fillId="2" borderId="1" xfId="2" applyNumberFormat="1" applyFont="1" applyBorder="1" applyAlignment="1">
      <alignment horizontal="center"/>
    </xf>
    <xf numFmtId="8" fontId="0" fillId="7" borderId="1" xfId="8" applyNumberFormat="1" applyFont="1" applyBorder="1" applyAlignment="1">
      <alignment horizontal="center"/>
    </xf>
    <xf numFmtId="8" fontId="4" fillId="2" borderId="1" xfId="2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2" borderId="1" xfId="2" applyFont="1" applyBorder="1" applyAlignment="1">
      <alignment horizontal="center" wrapText="1"/>
    </xf>
    <xf numFmtId="0" fontId="0" fillId="0" borderId="0" xfId="0" applyNumberFormat="1" applyFont="1" applyAlignment="1">
      <alignment horizontal="center"/>
    </xf>
    <xf numFmtId="8" fontId="4" fillId="2" borderId="1" xfId="2" applyNumberFormat="1" applyBorder="1"/>
    <xf numFmtId="12" fontId="4" fillId="2" borderId="1" xfId="2" applyNumberFormat="1" applyBorder="1"/>
    <xf numFmtId="12" fontId="4" fillId="2" borderId="1" xfId="2" applyNumberFormat="1" applyBorder="1" applyAlignment="1"/>
    <xf numFmtId="0" fontId="4" fillId="2" borderId="0" xfId="2"/>
    <xf numFmtId="8" fontId="4" fillId="2" borderId="1" xfId="2" applyNumberFormat="1" applyBorder="1" applyAlignment="1">
      <alignment horizontal="right" wrapText="1"/>
    </xf>
    <xf numFmtId="8" fontId="5" fillId="3" borderId="1" xfId="3" applyNumberFormat="1" applyBorder="1"/>
    <xf numFmtId="8" fontId="3" fillId="7" borderId="1" xfId="8" applyNumberFormat="1" applyBorder="1"/>
    <xf numFmtId="8" fontId="3" fillId="7" borderId="1" xfId="8" applyNumberFormat="1" applyBorder="1" applyAlignment="1">
      <alignment wrapText="1"/>
    </xf>
    <xf numFmtId="12" fontId="7" fillId="5" borderId="5" xfId="5" applyNumberFormat="1" applyAlignment="1"/>
    <xf numFmtId="0" fontId="7" fillId="5" borderId="5" xfId="5"/>
    <xf numFmtId="0" fontId="7" fillId="5" borderId="5" xfId="5" applyNumberFormat="1"/>
    <xf numFmtId="8" fontId="5" fillId="3" borderId="2" xfId="3" applyNumberFormat="1" applyBorder="1"/>
    <xf numFmtId="0" fontId="2" fillId="0" borderId="0" xfId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  <xf numFmtId="166" fontId="0" fillId="0" borderId="0" xfId="0" applyNumberFormat="1" applyFill="1" applyBorder="1"/>
    <xf numFmtId="0" fontId="0" fillId="0" borderId="0" xfId="0" quotePrefix="1" applyFill="1" applyBorder="1" applyAlignment="1">
      <alignment wrapText="1"/>
    </xf>
    <xf numFmtId="0" fontId="0" fillId="0" borderId="0" xfId="0" applyNumberFormat="1" applyFill="1" applyBorder="1"/>
    <xf numFmtId="8" fontId="1" fillId="0" borderId="0" xfId="0" applyNumberFormat="1" applyFont="1" applyFill="1" applyBorder="1"/>
    <xf numFmtId="0" fontId="1" fillId="0" borderId="0" xfId="0" applyFont="1" applyFill="1" applyBorder="1" applyAlignment="1">
      <alignment wrapText="1"/>
    </xf>
    <xf numFmtId="165" fontId="3" fillId="7" borderId="1" xfId="8" applyNumberFormat="1" applyBorder="1"/>
    <xf numFmtId="166" fontId="3" fillId="9" borderId="1" xfId="10" applyNumberFormat="1" applyBorder="1"/>
    <xf numFmtId="0" fontId="4" fillId="2" borderId="1" xfId="2" applyNumberFormat="1" applyBorder="1" applyAlignment="1">
      <alignment horizontal="center"/>
    </xf>
    <xf numFmtId="165" fontId="4" fillId="2" borderId="1" xfId="2" applyNumberFormat="1" applyBorder="1"/>
    <xf numFmtId="165" fontId="5" fillId="3" borderId="2" xfId="3" applyNumberFormat="1" applyBorder="1"/>
    <xf numFmtId="0" fontId="0" fillId="0" borderId="3" xfId="0" applyBorder="1"/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0" xfId="0" applyNumberFormat="1" applyBorder="1"/>
    <xf numFmtId="166" fontId="0" fillId="0" borderId="10" xfId="0" applyNumberFormat="1" applyBorder="1"/>
    <xf numFmtId="165" fontId="7" fillId="5" borderId="12" xfId="5" applyNumberFormat="1" applyBorder="1"/>
    <xf numFmtId="8" fontId="1" fillId="0" borderId="7" xfId="7" applyNumberFormat="1"/>
    <xf numFmtId="0" fontId="1" fillId="0" borderId="7" xfId="7" applyAlignment="1">
      <alignment wrapText="1"/>
    </xf>
    <xf numFmtId="165" fontId="5" fillId="3" borderId="4" xfId="3" applyNumberFormat="1" applyBorder="1"/>
    <xf numFmtId="0" fontId="5" fillId="3" borderId="4" xfId="3" applyBorder="1" applyAlignment="1">
      <alignment wrapText="1"/>
    </xf>
    <xf numFmtId="8" fontId="5" fillId="3" borderId="11" xfId="3" applyNumberFormat="1" applyFont="1" applyBorder="1" applyAlignment="1">
      <alignment horizontal="center"/>
    </xf>
    <xf numFmtId="0" fontId="5" fillId="3" borderId="11" xfId="3" applyBorder="1" applyAlignment="1">
      <alignment horizontal="center" wrapText="1"/>
    </xf>
    <xf numFmtId="0" fontId="7" fillId="5" borderId="1" xfId="5" applyNumberFormat="1" applyFont="1" applyBorder="1" applyAlignment="1">
      <alignment horizontal="center"/>
    </xf>
    <xf numFmtId="0" fontId="8" fillId="6" borderId="6" xfId="6" applyAlignment="1">
      <alignment horizontal="center" wrapText="1"/>
    </xf>
    <xf numFmtId="0" fontId="8" fillId="6" borderId="6" xfId="6" applyAlignment="1">
      <alignment horizontal="center"/>
    </xf>
    <xf numFmtId="0" fontId="1" fillId="0" borderId="0" xfId="0" applyFont="1"/>
    <xf numFmtId="8" fontId="1" fillId="0" borderId="13" xfId="7" applyNumberFormat="1" applyBorder="1"/>
    <xf numFmtId="0" fontId="1" fillId="0" borderId="13" xfId="7" applyNumberFormat="1" applyBorder="1"/>
    <xf numFmtId="8" fontId="0" fillId="0" borderId="1" xfId="0" applyNumberFormat="1" applyBorder="1"/>
    <xf numFmtId="0" fontId="8" fillId="6" borderId="1" xfId="6" applyBorder="1" applyAlignment="1">
      <alignment horizontal="center" wrapText="1"/>
    </xf>
    <xf numFmtId="0" fontId="8" fillId="6" borderId="1" xfId="6" applyBorder="1" applyAlignment="1">
      <alignment wrapText="1"/>
    </xf>
    <xf numFmtId="0" fontId="8" fillId="6" borderId="1" xfId="6" applyNumberFormat="1" applyBorder="1" applyAlignment="1">
      <alignment wrapText="1"/>
    </xf>
    <xf numFmtId="0" fontId="8" fillId="6" borderId="6" xfId="6" applyAlignment="1">
      <alignment horizontal="left" wrapText="1"/>
    </xf>
    <xf numFmtId="0" fontId="6" fillId="4" borderId="1" xfId="4" applyBorder="1" applyAlignment="1">
      <alignment horizontal="left"/>
    </xf>
    <xf numFmtId="0" fontId="3" fillId="8" borderId="1" xfId="9" applyBorder="1" applyAlignment="1">
      <alignment horizontal="left"/>
    </xf>
    <xf numFmtId="0" fontId="4" fillId="2" borderId="1" xfId="2" applyBorder="1" applyAlignment="1">
      <alignment horizontal="left" wrapText="1"/>
    </xf>
    <xf numFmtId="0" fontId="4" fillId="2" borderId="0" xfId="2" applyAlignment="1">
      <alignment horizontal="left"/>
    </xf>
    <xf numFmtId="0" fontId="4" fillId="2" borderId="9" xfId="2" applyBorder="1" applyAlignment="1">
      <alignment horizontal="left" wrapText="1"/>
    </xf>
    <xf numFmtId="0" fontId="4" fillId="2" borderId="9" xfId="2" applyBorder="1" applyAlignment="1">
      <alignment horizontal="left"/>
    </xf>
    <xf numFmtId="0" fontId="3" fillId="8" borderId="1" xfId="9" applyBorder="1" applyAlignment="1">
      <alignment horizontal="left" wrapText="1"/>
    </xf>
    <xf numFmtId="0" fontId="2" fillId="2" borderId="1" xfId="1" applyFill="1" applyBorder="1" applyAlignment="1">
      <alignment horizontal="center"/>
    </xf>
    <xf numFmtId="0" fontId="4" fillId="0" borderId="0" xfId="2" applyFill="1" applyBorder="1" applyAlignment="1">
      <alignment horizontal="left" wrapText="1"/>
    </xf>
    <xf numFmtId="0" fontId="4" fillId="0" borderId="0" xfId="2" applyFill="1" applyBorder="1" applyAlignment="1">
      <alignment horizontal="left"/>
    </xf>
    <xf numFmtId="0" fontId="6" fillId="0" borderId="0" xfId="4" applyFill="1" applyBorder="1" applyAlignment="1">
      <alignment horizontal="left"/>
    </xf>
    <xf numFmtId="0" fontId="8" fillId="6" borderId="14" xfId="6" applyBorder="1" applyAlignment="1">
      <alignment horizontal="left" wrapText="1"/>
    </xf>
    <xf numFmtId="0" fontId="6" fillId="4" borderId="9" xfId="4" applyBorder="1" applyAlignment="1">
      <alignment horizontal="left"/>
    </xf>
    <xf numFmtId="0" fontId="2" fillId="11" borderId="0" xfId="1" applyFill="1" applyAlignment="1">
      <alignment horizontal="left" vertical="center" wrapText="1" indent="1" readingOrder="1"/>
    </xf>
    <xf numFmtId="0" fontId="4" fillId="10" borderId="1" xfId="2" applyFont="1" applyFill="1" applyBorder="1" applyAlignment="1">
      <alignment horizontal="left" wrapText="1"/>
    </xf>
    <xf numFmtId="0" fontId="4" fillId="10" borderId="1" xfId="2" applyFont="1" applyFill="1" applyBorder="1" applyAlignment="1">
      <alignment horizontal="left"/>
    </xf>
    <xf numFmtId="0" fontId="6" fillId="10" borderId="1" xfId="4" applyFont="1" applyFill="1" applyBorder="1" applyAlignment="1">
      <alignment horizontal="left"/>
    </xf>
    <xf numFmtId="0" fontId="2" fillId="12" borderId="1" xfId="1" applyFont="1" applyFill="1" applyBorder="1" applyAlignment="1">
      <alignment horizontal="left" vertical="center" wrapText="1" indent="1" readingOrder="1"/>
    </xf>
    <xf numFmtId="0" fontId="2" fillId="13" borderId="1" xfId="1" applyFont="1" applyFill="1" applyBorder="1"/>
    <xf numFmtId="0" fontId="2" fillId="12" borderId="1" xfId="1" applyFont="1" applyFill="1" applyBorder="1"/>
    <xf numFmtId="0" fontId="2" fillId="14" borderId="0" xfId="1" applyFill="1" applyAlignment="1">
      <alignment horizontal="left" vertical="center"/>
    </xf>
    <xf numFmtId="0" fontId="2" fillId="14" borderId="15" xfId="1" applyFill="1" applyBorder="1" applyAlignment="1">
      <alignment horizontal="left" vertical="center"/>
    </xf>
    <xf numFmtId="0" fontId="11" fillId="2" borderId="1" xfId="11" applyFill="1" applyBorder="1" applyAlignment="1">
      <alignment horizontal="center"/>
    </xf>
    <xf numFmtId="2" fontId="4" fillId="2" borderId="1" xfId="2" applyNumberFormat="1" applyFont="1" applyBorder="1" applyAlignment="1">
      <alignment horizontal="center"/>
    </xf>
    <xf numFmtId="165" fontId="0" fillId="7" borderId="1" xfId="8" applyNumberFormat="1" applyFont="1" applyBorder="1"/>
    <xf numFmtId="0" fontId="4" fillId="2" borderId="1" xfId="2" applyBorder="1" applyAlignment="1">
      <alignment horizontal="center"/>
    </xf>
    <xf numFmtId="0" fontId="8" fillId="6" borderId="18" xfId="6" applyBorder="1" applyAlignment="1">
      <alignment horizontal="center" wrapText="1"/>
    </xf>
    <xf numFmtId="0" fontId="4" fillId="2" borderId="8" xfId="2" applyFont="1" applyBorder="1" applyAlignment="1">
      <alignment horizontal="center"/>
    </xf>
    <xf numFmtId="0" fontId="4" fillId="2" borderId="19" xfId="2" applyFont="1" applyBorder="1" applyAlignment="1">
      <alignment horizontal="center"/>
    </xf>
    <xf numFmtId="0" fontId="7" fillId="5" borderId="20" xfId="5" applyFont="1" applyBorder="1" applyAlignment="1">
      <alignment horizontal="center" wrapText="1"/>
    </xf>
    <xf numFmtId="0" fontId="7" fillId="5" borderId="20" xfId="5" applyBorder="1" applyAlignment="1">
      <alignment horizontal="center"/>
    </xf>
    <xf numFmtId="0" fontId="8" fillId="6" borderId="1" xfId="6" applyNumberFormat="1" applyBorder="1" applyAlignment="1">
      <alignment horizontal="center" wrapText="1"/>
    </xf>
    <xf numFmtId="0" fontId="6" fillId="4" borderId="1" xfId="4" applyFont="1" applyBorder="1" applyAlignment="1">
      <alignment horizontal="center"/>
    </xf>
    <xf numFmtId="0" fontId="4" fillId="2" borderId="1" xfId="2" applyBorder="1" applyAlignment="1">
      <alignment horizontal="left" vertical="center" wrapText="1" indent="1"/>
    </xf>
    <xf numFmtId="1" fontId="8" fillId="6" borderId="1" xfId="6" applyNumberFormat="1" applyBorder="1" applyAlignment="1">
      <alignment horizontal="center" wrapText="1"/>
    </xf>
    <xf numFmtId="1" fontId="5" fillId="3" borderId="11" xfId="3" applyNumberFormat="1" applyFont="1" applyBorder="1" applyAlignment="1">
      <alignment horizontal="center"/>
    </xf>
    <xf numFmtId="1" fontId="0" fillId="0" borderId="0" xfId="0" applyNumberFormat="1"/>
    <xf numFmtId="1" fontId="1" fillId="0" borderId="0" xfId="0" applyNumberFormat="1" applyFont="1" applyBorder="1" applyAlignment="1">
      <alignment horizontal="right"/>
    </xf>
    <xf numFmtId="1" fontId="0" fillId="0" borderId="0" xfId="0" applyNumberFormat="1" applyBorder="1"/>
    <xf numFmtId="8" fontId="5" fillId="3" borderId="11" xfId="3" applyNumberFormat="1" applyBorder="1"/>
    <xf numFmtId="0" fontId="5" fillId="3" borderId="11" xfId="3" applyBorder="1" applyAlignment="1">
      <alignment wrapText="1"/>
    </xf>
    <xf numFmtId="8" fontId="5" fillId="3" borderId="21" xfId="3" applyNumberFormat="1" applyBorder="1"/>
    <xf numFmtId="165" fontId="5" fillId="3" borderId="0" xfId="3" applyNumberFormat="1" applyBorder="1"/>
    <xf numFmtId="0" fontId="8" fillId="6" borderId="22" xfId="6" applyBorder="1" applyAlignment="1">
      <alignment horizontal="center" wrapText="1"/>
    </xf>
    <xf numFmtId="0" fontId="8" fillId="6" borderId="22" xfId="6" applyBorder="1" applyAlignment="1">
      <alignment horizontal="center"/>
    </xf>
    <xf numFmtId="166" fontId="8" fillId="6" borderId="22" xfId="6" applyNumberFormat="1" applyBorder="1" applyAlignment="1">
      <alignment horizontal="center" wrapText="1"/>
    </xf>
    <xf numFmtId="165" fontId="1" fillId="0" borderId="13" xfId="7" applyNumberFormat="1" applyBorder="1"/>
    <xf numFmtId="0" fontId="1" fillId="0" borderId="13" xfId="7" applyBorder="1" applyAlignment="1">
      <alignment wrapText="1"/>
    </xf>
    <xf numFmtId="0" fontId="4" fillId="2" borderId="1" xfId="2" quotePrefix="1" applyBorder="1" applyAlignment="1">
      <alignment wrapText="1"/>
    </xf>
    <xf numFmtId="165" fontId="7" fillId="5" borderId="1" xfId="5" applyNumberFormat="1" applyBorder="1"/>
    <xf numFmtId="8" fontId="3" fillId="15" borderId="1" xfId="14" applyNumberFormat="1" applyBorder="1"/>
    <xf numFmtId="165" fontId="3" fillId="15" borderId="1" xfId="14" applyNumberFormat="1" applyBorder="1"/>
    <xf numFmtId="8" fontId="3" fillId="15" borderId="7" xfId="14" applyNumberFormat="1" applyBorder="1"/>
    <xf numFmtId="1" fontId="3" fillId="15" borderId="1" xfId="14" applyNumberFormat="1" applyBorder="1" applyAlignment="1">
      <alignment horizontal="center"/>
    </xf>
    <xf numFmtId="0" fontId="3" fillId="15" borderId="1" xfId="14" applyNumberFormat="1" applyBorder="1"/>
    <xf numFmtId="0" fontId="0" fillId="0" borderId="0" xfId="0"/>
    <xf numFmtId="0" fontId="13" fillId="0" borderId="23" xfId="13" applyNumberFormat="1" applyBorder="1"/>
    <xf numFmtId="8" fontId="12" fillId="16" borderId="23" xfId="12" applyNumberFormat="1" applyFill="1" applyBorder="1"/>
    <xf numFmtId="0" fontId="16" fillId="5" borderId="1" xfId="5" applyNumberFormat="1" applyFont="1" applyBorder="1" applyAlignment="1">
      <alignment horizontal="center" vertical="center"/>
    </xf>
    <xf numFmtId="1" fontId="8" fillId="6" borderId="6" xfId="6" applyNumberFormat="1" applyAlignment="1">
      <alignment horizontal="center" wrapText="1"/>
    </xf>
    <xf numFmtId="1" fontId="3" fillId="15" borderId="1" xfId="14" applyNumberFormat="1" applyBorder="1"/>
    <xf numFmtId="1" fontId="5" fillId="3" borderId="1" xfId="3" applyNumberFormat="1" applyBorder="1" applyAlignment="1">
      <alignment horizontal="right"/>
    </xf>
    <xf numFmtId="1" fontId="3" fillId="15" borderId="1" xfId="14" applyNumberFormat="1" applyBorder="1" applyAlignment="1">
      <alignment wrapText="1"/>
    </xf>
    <xf numFmtId="1" fontId="5" fillId="3" borderId="11" xfId="3" applyNumberFormat="1" applyBorder="1"/>
    <xf numFmtId="0" fontId="2" fillId="2" borderId="1" xfId="1" applyFill="1" applyBorder="1" applyAlignment="1">
      <alignment horizontal="center" wrapText="1"/>
    </xf>
    <xf numFmtId="8" fontId="7" fillId="5" borderId="1" xfId="5" applyNumberFormat="1" applyFont="1" applyBorder="1" applyAlignment="1">
      <alignment horizontal="center"/>
    </xf>
    <xf numFmtId="0" fontId="5" fillId="3" borderId="0" xfId="3" applyAlignment="1">
      <alignment wrapText="1"/>
    </xf>
    <xf numFmtId="8" fontId="5" fillId="3" borderId="0" xfId="3" applyNumberFormat="1"/>
    <xf numFmtId="8" fontId="3" fillId="9" borderId="1" xfId="10" applyNumberFormat="1" applyBorder="1"/>
    <xf numFmtId="0" fontId="8" fillId="6" borderId="6" xfId="6" applyAlignment="1">
      <alignment vertical="center" wrapText="1"/>
    </xf>
    <xf numFmtId="0" fontId="8" fillId="6" borderId="6" xfId="6" applyAlignment="1">
      <alignment vertical="center"/>
    </xf>
    <xf numFmtId="0" fontId="8" fillId="6" borderId="6" xfId="6" applyNumberFormat="1" applyAlignment="1">
      <alignment vertical="center" wrapText="1"/>
    </xf>
    <xf numFmtId="0" fontId="4" fillId="2" borderId="1" xfId="2" applyBorder="1" applyAlignment="1">
      <alignment vertical="center" wrapText="1"/>
    </xf>
    <xf numFmtId="0" fontId="4" fillId="2" borderId="1" xfId="2" applyBorder="1" applyAlignment="1">
      <alignment vertical="center"/>
    </xf>
    <xf numFmtId="0" fontId="2" fillId="2" borderId="1" xfId="1" applyFill="1" applyBorder="1" applyAlignment="1">
      <alignment vertical="center" wrapText="1"/>
    </xf>
    <xf numFmtId="8" fontId="4" fillId="2" borderId="1" xfId="2" applyNumberFormat="1" applyBorder="1" applyAlignment="1">
      <alignment vertical="center"/>
    </xf>
    <xf numFmtId="0" fontId="4" fillId="2" borderId="1" xfId="2" applyNumberFormat="1" applyBorder="1" applyAlignment="1">
      <alignment vertical="center"/>
    </xf>
    <xf numFmtId="0" fontId="3" fillId="15" borderId="1" xfId="14" applyNumberFormat="1" applyBorder="1" applyAlignment="1">
      <alignment vertical="center"/>
    </xf>
    <xf numFmtId="0" fontId="3" fillId="9" borderId="1" xfId="10" applyNumberFormat="1" applyBorder="1" applyAlignment="1">
      <alignment vertical="center"/>
    </xf>
    <xf numFmtId="0" fontId="2" fillId="2" borderId="1" xfId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8" fontId="5" fillId="3" borderId="9" xfId="3" applyNumberFormat="1" applyBorder="1" applyAlignment="1">
      <alignment vertical="center"/>
    </xf>
    <xf numFmtId="0" fontId="5" fillId="3" borderId="9" xfId="3" applyBorder="1" applyAlignment="1">
      <alignment vertical="center" wrapText="1"/>
    </xf>
    <xf numFmtId="0" fontId="4" fillId="2" borderId="1" xfId="2" applyFont="1" applyBorder="1" applyAlignment="1">
      <alignment vertical="center" wrapText="1"/>
    </xf>
    <xf numFmtId="0" fontId="4" fillId="2" borderId="1" xfId="2" applyFont="1" applyBorder="1" applyAlignment="1">
      <alignment vertical="center"/>
    </xf>
    <xf numFmtId="0" fontId="4" fillId="2" borderId="1" xfId="2" applyNumberFormat="1" applyFont="1" applyBorder="1" applyAlignment="1">
      <alignment vertical="center"/>
    </xf>
    <xf numFmtId="8" fontId="7" fillId="5" borderId="1" xfId="5" applyNumberFormat="1" applyFont="1" applyBorder="1" applyAlignment="1">
      <alignment vertical="center"/>
    </xf>
    <xf numFmtId="8" fontId="0" fillId="7" borderId="1" xfId="8" applyNumberFormat="1" applyFont="1" applyBorder="1" applyAlignment="1">
      <alignment vertical="center"/>
    </xf>
  </cellXfs>
  <cellStyles count="15">
    <cellStyle name="20% - Accent1" xfId="8" builtinId="30"/>
    <cellStyle name="20% - Accent2" xfId="9" builtinId="34"/>
    <cellStyle name="20% - Accent4" xfId="10" builtinId="42"/>
    <cellStyle name="20% - Accent5" xfId="14" builtinId="46"/>
    <cellStyle name="Bad" xfId="3" builtinId="27"/>
    <cellStyle name="Check Cell" xfId="6" builtinId="23"/>
    <cellStyle name="Followed Hyperlink" xfId="11" builtinId="9"/>
    <cellStyle name="Good" xfId="2" builtinId="26"/>
    <cellStyle name="Heading 1" xfId="12" builtinId="16"/>
    <cellStyle name="Heading 2" xfId="13" builtinId="17"/>
    <cellStyle name="Hyperlink" xfId="1" builtinId="8"/>
    <cellStyle name="Input" xfId="5" builtinId="20"/>
    <cellStyle name="Neutral" xfId="4" builtinId="28"/>
    <cellStyle name="Normal" xfId="0" builtinId="0"/>
    <cellStyle name="Total" xfId="7" builtinId="25"/>
  </cellStyles>
  <dxfs count="14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double">
          <color rgb="FF3F3F3F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double">
          <color rgb="FF3F3F3F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179456</xdr:colOff>
      <xdr:row>34</xdr:row>
      <xdr:rowOff>372720</xdr:rowOff>
    </xdr:from>
    <xdr:to>
      <xdr:col>19</xdr:col>
      <xdr:colOff>47210</xdr:colOff>
      <xdr:row>51</xdr:row>
      <xdr:rowOff>57152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88586" y="6460437"/>
          <a:ext cx="4726885" cy="4115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2</xdr:col>
      <xdr:colOff>459685</xdr:colOff>
      <xdr:row>80</xdr:row>
      <xdr:rowOff>115128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982575"/>
          <a:ext cx="4726885" cy="4115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:J67" totalsRowShown="0" headerRowDxfId="13" dataDxfId="11" headerRowBorderDxfId="12" tableBorderDxfId="10" headerRowCellStyle="Check Cell" dataCellStyle="Good">
  <autoFilter ref="A1:J67">
    <filterColumn colId="9">
      <filters blank="1">
        <filter val="**not labeled on board, see photo"/>
        <filter val="1 Not On  Board"/>
        <filter val="Place Blob of Solder on center Pad"/>
      </filters>
    </filterColumn>
  </autoFilter>
  <tableColumns count="10">
    <tableColumn id="1" name="Identifier" dataDxfId="9" dataCellStyle="Good"/>
    <tableColumn id="2" name="Value" dataDxfId="8" dataCellStyle="Good"/>
    <tableColumn id="3" name="Part Number" dataDxfId="7" dataCellStyle="Good"/>
    <tableColumn id="4" name="Description" dataDxfId="6" dataCellStyle="Good"/>
    <tableColumn id="5" name="Cost Est." dataDxfId="5" dataCellStyle="Good"/>
    <tableColumn id="6" name="Qty per Pack" dataDxfId="4" dataCellStyle="Good"/>
    <tableColumn id="7" name="Qty per board" dataDxfId="3" dataCellStyle="Good"/>
    <tableColumn id="8" name="Select? (y/n)" dataDxfId="2" dataCellStyle="Good"/>
    <tableColumn id="9" name="Cost per Float" dataDxfId="1" dataCellStyle="Good"/>
    <tableColumn id="10" name="Comments" dataDxfId="0" dataCellStyle="Neutral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turnerdesigns.com/products/submersible-fluorometer/cyclops-7f-submersible-fluorescence-and-turbidity-sensors?page=shop.product_details&amp;flypage=flypage_default.tpl&amp;product_id=3&amp;category_id=1" TargetMode="External"/><Relationship Id="rId7" Type="http://schemas.openxmlformats.org/officeDocument/2006/relationships/hyperlink" Target="https://www.grainger.com/product/20YZ95?cm_mmc=EMT-_-10376092-_-ShippingConf2018NavBar-_-Online-KPIRPE-_-Item&amp;RIID=50923575175&amp;GID=725084957&amp;mid=EMT-_-10376092-_-ShipConfirmation-_-Item&amp;rfe=d69c8f70372b420d392f5346b3b75bebda19fe7bb9feb43a63886d03c647afe2" TargetMode="External"/><Relationship Id="rId2" Type="http://schemas.openxmlformats.org/officeDocument/2006/relationships/hyperlink" Target="http://www.ussensor.com/h2081-npt-stainless-steel" TargetMode="External"/><Relationship Id="rId1" Type="http://schemas.openxmlformats.org/officeDocument/2006/relationships/hyperlink" Target="mailto:info@rock7.com" TargetMode="External"/><Relationship Id="rId6" Type="http://schemas.openxmlformats.org/officeDocument/2006/relationships/hyperlink" Target="https://www.digikey.com/product-detail/en/4d-systems-pty-ltd/UCAM-III/1613-1369-ND/6623663" TargetMode="External"/><Relationship Id="rId5" Type="http://schemas.openxmlformats.org/officeDocument/2006/relationships/hyperlink" Target="https://www.adafruit.com/products/960" TargetMode="External"/><Relationship Id="rId4" Type="http://schemas.openxmlformats.org/officeDocument/2006/relationships/hyperlink" Target="http://www.newark.com/maxtena/m1621hct-ext/antenna-iridium-1-616-1-626ghz/dp/52Y3292?CMP=AFC-O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pakbatteries@gmail.com" TargetMode="External"/><Relationship Id="rId2" Type="http://schemas.openxmlformats.org/officeDocument/2006/relationships/hyperlink" Target="mailto:apakbatteries@gmail.com" TargetMode="External"/><Relationship Id="rId1" Type="http://schemas.openxmlformats.org/officeDocument/2006/relationships/hyperlink" Target="mailto:apakbatteries@gmail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digikey.com/product-detail/en/stackpole-electronics-inc/RMCF0603FT6R98/RMCF0603FT6R98CT-ND/7790076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digikey.com/product-detail/en/diodes-incorporated/BSS138Q-7-F/BSS138Q-7-FDICT-ND/8283864" TargetMode="External"/><Relationship Id="rId1" Type="http://schemas.openxmlformats.org/officeDocument/2006/relationships/hyperlink" Target="https://www.digikey.com/product-detail/en/taiyo-yuden/LMK107B7105KA-T/587-1242-1-ND/931019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digikey.com/product-detail/en/yageo/CC0603KRX7R9BB104/311-1344-1-ND/2103128" TargetMode="External"/><Relationship Id="rId4" Type="http://schemas.openxmlformats.org/officeDocument/2006/relationships/hyperlink" Target="https://www.digikey.com/product-detail/en/analog-devices-inc/ADG836YRMZ/ADG836YRMZ-ND/82012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diodes-incorporated/BSS138Q-7-F/BSS138Q-7-FDICT-ND/8283864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digikey.com/product-detail/en/yageo/CC0603KRX7R9BB104/311-1344-1-ND/2103128" TargetMode="External"/><Relationship Id="rId1" Type="http://schemas.openxmlformats.org/officeDocument/2006/relationships/hyperlink" Target="https://www.digikey.com/product-detail/en/taiyo-yuden/LMK107B7105KA-T/587-1242-1-ND/931019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digikey.com/product-detail/en/analog-devices-inc/ADG836YRMZ/ADG836YRMZ-ND/820127" TargetMode="External"/><Relationship Id="rId4" Type="http://schemas.openxmlformats.org/officeDocument/2006/relationships/hyperlink" Target="https://www.digikey.com/product-detail/en/stackpole-electronics-inc/RMCF0603FT6R98/RMCF0603FT6R98CT-ND/7790076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digikey.com/product-detail/en/energizer-battery-company/CR1220VP/N033-ND/704851" TargetMode="External"/><Relationship Id="rId1" Type="http://schemas.openxmlformats.org/officeDocument/2006/relationships/hyperlink" Target="https://www.digikey.com/product-detail/en/amphenol-rf-division/242124/ACX1327-ND/1012004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7" Type="http://schemas.openxmlformats.org/officeDocument/2006/relationships/hyperlink" Target="https://www.mcmaster.com/92198a699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://www.thezincguy.com/ta-3-bolt-on-plate-zinc-anode-trim-tab" TargetMode="External"/><Relationship Id="rId6" Type="http://schemas.openxmlformats.org/officeDocument/2006/relationships/hyperlink" Target="https://www.mcmaster.com/92198A699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www.mcmaster.com/90313A110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https://www.mcmaster.com/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urnerdesigns.com/product-page/400-ppb-rhodamine-wt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amazon.com/Mityvac-MV8510-Silverline-Elite-Hand/dp/B004IQM460/ref=sr_1_7?s=automotive&amp;ie=UTF8&amp;qid=1492016899&amp;sr=1-7&amp;keywords=mityvac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N25"/>
  <sheetViews>
    <sheetView topLeftCell="B1" workbookViewId="0">
      <selection activeCell="J4" sqref="J4"/>
    </sheetView>
  </sheetViews>
  <sheetFormatPr defaultRowHeight="15" x14ac:dyDescent="0.25"/>
  <cols>
    <col min="1" max="1" width="18.28515625" customWidth="1"/>
    <col min="2" max="2" width="45" customWidth="1"/>
    <col min="3" max="3" width="34.85546875" customWidth="1"/>
    <col min="4" max="4" width="25.5703125" customWidth="1"/>
    <col min="5" max="5" width="21" customWidth="1"/>
    <col min="6" max="6" width="22.7109375" customWidth="1"/>
    <col min="7" max="7" width="11.5703125" customWidth="1"/>
    <col min="8" max="8" width="9" customWidth="1"/>
    <col min="9" max="9" width="9.28515625" style="10" bestFit="1" customWidth="1"/>
    <col min="10" max="10" width="9.28515625" style="10" customWidth="1"/>
    <col min="11" max="11" width="11.28515625" customWidth="1"/>
    <col min="12" max="12" width="11.28515625" style="118" customWidth="1"/>
    <col min="13" max="13" width="53" bestFit="1" customWidth="1"/>
  </cols>
  <sheetData>
    <row r="1" spans="1:14" s="29" customFormat="1" ht="31.5" thickTop="1" thickBot="1" x14ac:dyDescent="0.3">
      <c r="A1" s="108" t="s">
        <v>248</v>
      </c>
      <c r="B1" s="78" t="s">
        <v>5</v>
      </c>
      <c r="C1" s="78" t="s">
        <v>12</v>
      </c>
      <c r="D1" s="78" t="s">
        <v>0</v>
      </c>
      <c r="E1" s="78" t="s">
        <v>4</v>
      </c>
      <c r="F1" s="78" t="s">
        <v>2</v>
      </c>
      <c r="G1" s="78" t="s">
        <v>1</v>
      </c>
      <c r="H1" s="78" t="s">
        <v>22</v>
      </c>
      <c r="I1" s="113" t="s">
        <v>24</v>
      </c>
      <c r="J1" s="113" t="s">
        <v>298</v>
      </c>
      <c r="K1" s="78" t="s">
        <v>23</v>
      </c>
      <c r="L1" s="116" t="s">
        <v>616</v>
      </c>
      <c r="M1" s="78" t="s">
        <v>7</v>
      </c>
      <c r="N1" s="111" t="s">
        <v>295</v>
      </c>
    </row>
    <row r="2" spans="1:14" ht="15.75" thickTop="1" x14ac:dyDescent="0.25">
      <c r="A2" s="109" t="s">
        <v>240</v>
      </c>
      <c r="B2" s="24" t="s">
        <v>51</v>
      </c>
      <c r="C2" s="24" t="s">
        <v>42</v>
      </c>
      <c r="D2" s="24" t="s">
        <v>52</v>
      </c>
      <c r="E2" s="24" t="s">
        <v>56</v>
      </c>
      <c r="F2" s="89" t="s">
        <v>57</v>
      </c>
      <c r="G2" s="25">
        <v>270</v>
      </c>
      <c r="H2" s="24">
        <v>1</v>
      </c>
      <c r="I2" s="26">
        <v>1</v>
      </c>
      <c r="J2" s="71" t="s">
        <v>296</v>
      </c>
      <c r="K2" s="27">
        <f>IF(J2="y", G2/H2*I2*N2, 0)</f>
        <v>0</v>
      </c>
      <c r="L2" s="135">
        <v>10</v>
      </c>
      <c r="M2" s="114" t="s">
        <v>71</v>
      </c>
      <c r="N2" s="112">
        <v>1.35</v>
      </c>
    </row>
    <row r="3" spans="1:14" x14ac:dyDescent="0.25">
      <c r="A3" s="109" t="s">
        <v>240</v>
      </c>
      <c r="B3" s="24" t="s">
        <v>50</v>
      </c>
      <c r="C3" s="24" t="s">
        <v>49</v>
      </c>
      <c r="D3" s="24" t="s">
        <v>55</v>
      </c>
      <c r="E3" s="24" t="s">
        <v>53</v>
      </c>
      <c r="F3" s="89" t="s">
        <v>54</v>
      </c>
      <c r="G3" s="28">
        <v>117.75</v>
      </c>
      <c r="H3" s="24">
        <v>1</v>
      </c>
      <c r="I3" s="26">
        <v>1</v>
      </c>
      <c r="J3" s="56" t="s">
        <v>297</v>
      </c>
      <c r="K3" s="27">
        <f>IF(J3="y", G3/H3*I3, 0)</f>
        <v>117.75</v>
      </c>
      <c r="L3" s="135">
        <v>26</v>
      </c>
      <c r="M3" s="24"/>
      <c r="N3" s="29" t="s">
        <v>170</v>
      </c>
    </row>
    <row r="4" spans="1:14" x14ac:dyDescent="0.25">
      <c r="A4" s="109" t="s">
        <v>240</v>
      </c>
      <c r="B4" s="24" t="s">
        <v>582</v>
      </c>
      <c r="C4" s="24" t="s">
        <v>121</v>
      </c>
      <c r="D4" s="24" t="s">
        <v>583</v>
      </c>
      <c r="E4" s="24" t="s">
        <v>122</v>
      </c>
      <c r="F4" s="104" t="s">
        <v>123</v>
      </c>
      <c r="G4" s="28">
        <v>67</v>
      </c>
      <c r="H4" s="24">
        <v>1</v>
      </c>
      <c r="I4" s="26">
        <v>1</v>
      </c>
      <c r="J4" s="56" t="s">
        <v>297</v>
      </c>
      <c r="K4" s="27">
        <f>IF(J4="y", G4/H4*I4, 0)</f>
        <v>67</v>
      </c>
      <c r="L4" s="135">
        <v>30</v>
      </c>
      <c r="M4" s="24"/>
      <c r="N4" s="29" t="s">
        <v>170</v>
      </c>
    </row>
    <row r="5" spans="1:14" x14ac:dyDescent="0.25">
      <c r="A5" s="109"/>
      <c r="B5" s="24" t="s">
        <v>586</v>
      </c>
      <c r="C5" s="24" t="s">
        <v>601</v>
      </c>
      <c r="D5" s="24" t="s">
        <v>69</v>
      </c>
      <c r="E5" s="24" t="s">
        <v>600</v>
      </c>
      <c r="F5" s="89" t="s">
        <v>599</v>
      </c>
      <c r="G5" s="28">
        <v>165</v>
      </c>
      <c r="H5" s="24">
        <v>25</v>
      </c>
      <c r="I5" s="26">
        <v>1</v>
      </c>
      <c r="J5" s="56" t="s">
        <v>297</v>
      </c>
      <c r="K5" s="27">
        <f>IF(J5="y", G5/H5*I5, 0)</f>
        <v>6.6</v>
      </c>
      <c r="L5" s="135">
        <v>23</v>
      </c>
      <c r="M5" s="24"/>
      <c r="N5" s="29"/>
    </row>
    <row r="6" spans="1:14" x14ac:dyDescent="0.25">
      <c r="A6" s="109"/>
      <c r="B6" s="24" t="s">
        <v>585</v>
      </c>
      <c r="C6" s="24" t="s">
        <v>588</v>
      </c>
      <c r="D6" s="24" t="s">
        <v>587</v>
      </c>
      <c r="E6" s="115" t="s">
        <v>590</v>
      </c>
      <c r="F6" s="15" t="s">
        <v>589</v>
      </c>
      <c r="G6" s="28">
        <v>7.72</v>
      </c>
      <c r="H6" s="24">
        <v>1</v>
      </c>
      <c r="I6" s="26">
        <v>1</v>
      </c>
      <c r="J6" s="56" t="s">
        <v>297</v>
      </c>
      <c r="K6" s="27">
        <f>IF(J6="y", G6/H6*I6, 0)</f>
        <v>7.72</v>
      </c>
      <c r="L6" s="135">
        <v>23</v>
      </c>
      <c r="M6" s="24"/>
      <c r="N6" s="29"/>
    </row>
    <row r="7" spans="1:14" x14ac:dyDescent="0.25">
      <c r="A7" s="109" t="s">
        <v>240</v>
      </c>
      <c r="B7" s="24" t="s">
        <v>584</v>
      </c>
      <c r="C7" s="24" t="s">
        <v>593</v>
      </c>
      <c r="D7" s="24" t="s">
        <v>594</v>
      </c>
      <c r="E7" s="24" t="s">
        <v>592</v>
      </c>
      <c r="F7" s="23" t="s">
        <v>591</v>
      </c>
      <c r="G7" s="28">
        <v>23.79</v>
      </c>
      <c r="H7" s="24">
        <v>1</v>
      </c>
      <c r="I7" s="105">
        <v>0.15</v>
      </c>
      <c r="J7" s="56" t="s">
        <v>297</v>
      </c>
      <c r="K7" s="27">
        <f>IF(J7="y", G7/H7*I7, 0)</f>
        <v>3.5684999999999998</v>
      </c>
      <c r="L7" s="135">
        <v>6</v>
      </c>
      <c r="M7" s="24"/>
      <c r="N7" s="29" t="s">
        <v>170</v>
      </c>
    </row>
    <row r="8" spans="1:14" x14ac:dyDescent="0.25">
      <c r="A8" s="109" t="s">
        <v>240</v>
      </c>
      <c r="B8" s="30" t="s">
        <v>124</v>
      </c>
      <c r="C8" s="30" t="s">
        <v>125</v>
      </c>
      <c r="D8" s="24" t="s">
        <v>69</v>
      </c>
      <c r="E8" s="24" t="s">
        <v>130</v>
      </c>
      <c r="F8" s="89" t="s">
        <v>131</v>
      </c>
      <c r="G8" s="28">
        <v>49.98</v>
      </c>
      <c r="H8" s="24">
        <v>1</v>
      </c>
      <c r="I8" s="26">
        <v>1</v>
      </c>
      <c r="J8" s="71" t="s">
        <v>296</v>
      </c>
      <c r="K8" s="27">
        <f>IF(J8="y", G8/H8*I8, 0)</f>
        <v>0</v>
      </c>
      <c r="L8" s="135">
        <v>7</v>
      </c>
      <c r="M8" s="24"/>
      <c r="N8" s="29" t="s">
        <v>170</v>
      </c>
    </row>
    <row r="9" spans="1:14" x14ac:dyDescent="0.25">
      <c r="A9" s="109" t="s">
        <v>240</v>
      </c>
      <c r="B9" s="30" t="s">
        <v>126</v>
      </c>
      <c r="C9" s="30" t="s">
        <v>127</v>
      </c>
      <c r="D9" s="24" t="s">
        <v>69</v>
      </c>
      <c r="E9" s="24" t="s">
        <v>128</v>
      </c>
      <c r="F9" s="89" t="s">
        <v>129</v>
      </c>
      <c r="G9" s="28">
        <v>10.19</v>
      </c>
      <c r="H9" s="24">
        <v>1</v>
      </c>
      <c r="I9" s="26">
        <v>1</v>
      </c>
      <c r="J9" s="71" t="s">
        <v>296</v>
      </c>
      <c r="K9" s="27">
        <f>IF(J9="y", G9/H9*I9, 0)</f>
        <v>0</v>
      </c>
      <c r="L9" s="135">
        <v>7</v>
      </c>
      <c r="M9" s="24"/>
      <c r="N9" s="29" t="s">
        <v>170</v>
      </c>
    </row>
    <row r="10" spans="1:14" x14ac:dyDescent="0.25">
      <c r="A10" s="109" t="s">
        <v>240</v>
      </c>
      <c r="B10" s="24" t="s">
        <v>58</v>
      </c>
      <c r="C10" s="24" t="s">
        <v>58</v>
      </c>
      <c r="D10" s="24" t="s">
        <v>40</v>
      </c>
      <c r="E10" s="24" t="s">
        <v>40</v>
      </c>
      <c r="F10" s="107" t="s">
        <v>40</v>
      </c>
      <c r="G10" s="24" t="s">
        <v>40</v>
      </c>
      <c r="H10" s="24" t="s">
        <v>40</v>
      </c>
      <c r="I10" s="26" t="s">
        <v>40</v>
      </c>
      <c r="J10" s="56" t="s">
        <v>40</v>
      </c>
      <c r="K10" s="27" t="s">
        <v>40</v>
      </c>
      <c r="L10" s="135"/>
      <c r="M10" s="24" t="s">
        <v>171</v>
      </c>
      <c r="N10" s="29" t="s">
        <v>170</v>
      </c>
    </row>
    <row r="11" spans="1:14" x14ac:dyDescent="0.25">
      <c r="A11" s="109" t="s">
        <v>240</v>
      </c>
      <c r="B11" s="30" t="s">
        <v>138</v>
      </c>
      <c r="C11" s="24" t="s">
        <v>26</v>
      </c>
      <c r="D11" s="24" t="s">
        <v>140</v>
      </c>
      <c r="E11" s="24" t="s">
        <v>141</v>
      </c>
      <c r="F11" s="89" t="s">
        <v>139</v>
      </c>
      <c r="G11" s="28">
        <v>249</v>
      </c>
      <c r="H11" s="26">
        <v>1</v>
      </c>
      <c r="I11" s="26">
        <v>1</v>
      </c>
      <c r="J11" s="56" t="s">
        <v>297</v>
      </c>
      <c r="K11" s="27">
        <f>IF(J11="y", G11/H11*I11, 0)</f>
        <v>249</v>
      </c>
      <c r="L11" s="135">
        <v>21</v>
      </c>
      <c r="M11" s="24" t="s">
        <v>30</v>
      </c>
      <c r="N11" s="29" t="s">
        <v>170</v>
      </c>
    </row>
    <row r="12" spans="1:14" x14ac:dyDescent="0.25">
      <c r="A12" s="109" t="s">
        <v>240</v>
      </c>
      <c r="B12" s="30" t="s">
        <v>144</v>
      </c>
      <c r="C12" s="24" t="s">
        <v>145</v>
      </c>
      <c r="D12" s="24" t="s">
        <v>146</v>
      </c>
      <c r="E12" s="24" t="s">
        <v>141</v>
      </c>
      <c r="F12" s="89" t="s">
        <v>149</v>
      </c>
      <c r="G12" s="28">
        <v>35</v>
      </c>
      <c r="H12" s="26">
        <v>1</v>
      </c>
      <c r="I12" s="26">
        <v>1</v>
      </c>
      <c r="J12" s="56" t="s">
        <v>297</v>
      </c>
      <c r="K12" s="27">
        <f>IF(J12="y", G12/H12*I12, 0)</f>
        <v>35</v>
      </c>
      <c r="L12" s="135">
        <v>21</v>
      </c>
      <c r="M12" s="24"/>
      <c r="N12" s="29" t="s">
        <v>170</v>
      </c>
    </row>
    <row r="13" spans="1:14" x14ac:dyDescent="0.25">
      <c r="A13" s="109" t="s">
        <v>240</v>
      </c>
      <c r="B13" s="30" t="s">
        <v>147</v>
      </c>
      <c r="C13" s="24" t="s">
        <v>148</v>
      </c>
      <c r="D13" s="24" t="s">
        <v>140</v>
      </c>
      <c r="E13" s="24" t="s">
        <v>141</v>
      </c>
      <c r="F13" s="89" t="s">
        <v>150</v>
      </c>
      <c r="G13" s="28">
        <v>60</v>
      </c>
      <c r="H13" s="26">
        <v>1</v>
      </c>
      <c r="I13" s="26">
        <v>1</v>
      </c>
      <c r="J13" s="56" t="s">
        <v>297</v>
      </c>
      <c r="K13" s="27">
        <f>IF(J13="y", G13/H13*I13, 0)</f>
        <v>60</v>
      </c>
      <c r="L13" s="135"/>
      <c r="M13" s="24"/>
      <c r="N13" s="29" t="s">
        <v>170</v>
      </c>
    </row>
    <row r="14" spans="1:14" x14ac:dyDescent="0.25">
      <c r="A14" s="109" t="s">
        <v>240</v>
      </c>
      <c r="B14" s="30" t="s">
        <v>29</v>
      </c>
      <c r="C14" s="24" t="s">
        <v>28</v>
      </c>
      <c r="D14" s="24" t="s">
        <v>153</v>
      </c>
      <c r="E14" s="24" t="s">
        <v>27</v>
      </c>
      <c r="F14" s="89" t="s">
        <v>152</v>
      </c>
      <c r="G14" s="28">
        <v>53.74</v>
      </c>
      <c r="H14" s="26">
        <v>1</v>
      </c>
      <c r="I14" s="26">
        <v>1</v>
      </c>
      <c r="J14" s="56" t="s">
        <v>297</v>
      </c>
      <c r="K14" s="27">
        <f>IF(J14="y", G14/H14*I14, 0)</f>
        <v>53.74</v>
      </c>
      <c r="L14" s="135">
        <v>21</v>
      </c>
      <c r="M14" s="24" t="s">
        <v>110</v>
      </c>
      <c r="N14" s="29" t="s">
        <v>170</v>
      </c>
    </row>
    <row r="15" spans="1:14" x14ac:dyDescent="0.25">
      <c r="A15" s="109" t="s">
        <v>240</v>
      </c>
      <c r="B15" s="30" t="s">
        <v>32</v>
      </c>
      <c r="C15" s="24" t="s">
        <v>33</v>
      </c>
      <c r="D15" s="24" t="s">
        <v>34</v>
      </c>
      <c r="E15" s="24" t="s">
        <v>31</v>
      </c>
      <c r="F15" s="89" t="s">
        <v>35</v>
      </c>
      <c r="G15" s="28">
        <v>22.5</v>
      </c>
      <c r="H15" s="26">
        <v>1</v>
      </c>
      <c r="I15" s="26">
        <v>1</v>
      </c>
      <c r="J15" s="56" t="s">
        <v>297</v>
      </c>
      <c r="K15" s="27">
        <f>IF(J15="y", G15/H15*I15, 0)</f>
        <v>22.5</v>
      </c>
      <c r="L15" s="135">
        <v>22</v>
      </c>
      <c r="M15" s="24" t="s">
        <v>37</v>
      </c>
      <c r="N15" s="29" t="s">
        <v>170</v>
      </c>
    </row>
    <row r="16" spans="1:14" x14ac:dyDescent="0.25">
      <c r="A16" s="109" t="s">
        <v>240</v>
      </c>
      <c r="B16" s="30" t="s">
        <v>38</v>
      </c>
      <c r="C16" s="24" t="s">
        <v>36</v>
      </c>
      <c r="D16" s="24" t="s">
        <v>41</v>
      </c>
      <c r="E16" s="24" t="s">
        <v>40</v>
      </c>
      <c r="F16" s="89" t="s">
        <v>39</v>
      </c>
      <c r="G16" s="28">
        <v>12.95</v>
      </c>
      <c r="H16" s="26">
        <v>1</v>
      </c>
      <c r="I16" s="26">
        <v>1</v>
      </c>
      <c r="J16" s="56" t="s">
        <v>297</v>
      </c>
      <c r="K16" s="27">
        <f>IF(J16="y", G16/H16*I16, 0)</f>
        <v>12.95</v>
      </c>
      <c r="L16" s="135">
        <v>21</v>
      </c>
      <c r="M16" s="24"/>
      <c r="N16" s="29" t="s">
        <v>170</v>
      </c>
    </row>
    <row r="17" spans="1:14" x14ac:dyDescent="0.25">
      <c r="A17" s="110" t="s">
        <v>238</v>
      </c>
      <c r="B17" s="30" t="s">
        <v>135</v>
      </c>
      <c r="C17" s="30" t="s">
        <v>132</v>
      </c>
      <c r="D17" s="24" t="s">
        <v>133</v>
      </c>
      <c r="E17" s="24" t="s">
        <v>134</v>
      </c>
      <c r="F17" s="89" t="s">
        <v>136</v>
      </c>
      <c r="G17" s="28">
        <v>1475</v>
      </c>
      <c r="H17" s="24">
        <v>1</v>
      </c>
      <c r="I17" s="26">
        <v>1</v>
      </c>
      <c r="J17" s="71" t="s">
        <v>296</v>
      </c>
      <c r="K17" s="27">
        <f>IF(J17="y", G17/H17*I17, 0)</f>
        <v>0</v>
      </c>
      <c r="L17" s="135">
        <v>0</v>
      </c>
      <c r="M17" s="24"/>
      <c r="N17" s="29"/>
    </row>
    <row r="19" spans="1:14" x14ac:dyDescent="0.25">
      <c r="A19" s="29"/>
      <c r="B19" s="29"/>
      <c r="C19" s="29"/>
      <c r="D19" s="29"/>
      <c r="E19" s="29"/>
      <c r="F19" s="29"/>
      <c r="G19" s="29"/>
      <c r="H19" s="29"/>
      <c r="I19" s="31"/>
      <c r="J19" s="31"/>
      <c r="K19" s="69">
        <f>SUM(K2:K17)</f>
        <v>635.82850000000008</v>
      </c>
      <c r="L19" s="117"/>
      <c r="M19" s="70" t="s">
        <v>46</v>
      </c>
      <c r="N19" s="29" t="s">
        <v>170</v>
      </c>
    </row>
    <row r="20" spans="1:14" x14ac:dyDescent="0.25">
      <c r="K20" s="1"/>
      <c r="M20" s="5"/>
    </row>
    <row r="21" spans="1:14" x14ac:dyDescent="0.25">
      <c r="K21" s="11"/>
      <c r="L21" s="119"/>
      <c r="M21" s="12"/>
    </row>
    <row r="22" spans="1:14" x14ac:dyDescent="0.25">
      <c r="K22" s="13"/>
      <c r="L22" s="120"/>
      <c r="M22" s="13"/>
    </row>
    <row r="25" spans="1:14" x14ac:dyDescent="0.25">
      <c r="M25">
        <v>1</v>
      </c>
    </row>
  </sheetData>
  <hyperlinks>
    <hyperlink ref="F13" r:id="rId1"/>
    <hyperlink ref="F4" r:id="rId2"/>
    <hyperlink ref="F17" r:id="rId3"/>
    <hyperlink ref="F14" r:id="rId4"/>
    <hyperlink ref="F16" r:id="rId5"/>
    <hyperlink ref="F8" r:id="rId6"/>
    <hyperlink ref="F6" r:id="rId7"/>
    <hyperlink ref="F7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F9"/>
  <sheetViews>
    <sheetView tabSelected="1" workbookViewId="0">
      <selection activeCell="C9" sqref="C9"/>
    </sheetView>
  </sheetViews>
  <sheetFormatPr defaultRowHeight="15" x14ac:dyDescent="0.25"/>
  <cols>
    <col min="1" max="1" width="27" customWidth="1"/>
    <col min="2" max="2" width="18.140625" customWidth="1"/>
    <col min="3" max="3" width="25" style="3" customWidth="1"/>
    <col min="4" max="4" width="15.5703125" customWidth="1"/>
    <col min="6" max="6" width="23.28515625" customWidth="1"/>
  </cols>
  <sheetData>
    <row r="1" spans="1:6" s="2" customFormat="1" ht="30" x14ac:dyDescent="0.25">
      <c r="A1" s="78" t="s">
        <v>310</v>
      </c>
      <c r="B1" s="79" t="s">
        <v>137</v>
      </c>
      <c r="C1" s="80" t="s">
        <v>311</v>
      </c>
      <c r="D1" s="79" t="s">
        <v>312</v>
      </c>
      <c r="E1"/>
      <c r="F1"/>
    </row>
    <row r="2" spans="1:6" x14ac:dyDescent="0.25">
      <c r="A2" s="14" t="s">
        <v>314</v>
      </c>
      <c r="B2" s="38">
        <f>'Sensors and Comms'!K19</f>
        <v>635.82850000000008</v>
      </c>
      <c r="C2" s="140">
        <v>25</v>
      </c>
      <c r="D2" s="77">
        <f>B2*C2</f>
        <v>15895.712500000001</v>
      </c>
    </row>
    <row r="3" spans="1:6" x14ac:dyDescent="0.25">
      <c r="A3" s="14" t="s">
        <v>45</v>
      </c>
      <c r="B3" s="38">
        <f>Battery!J7</f>
        <v>133.13</v>
      </c>
      <c r="C3" s="140"/>
      <c r="D3" s="77">
        <f>B3*C2</f>
        <v>3328.25</v>
      </c>
    </row>
    <row r="4" spans="1:6" x14ac:dyDescent="0.25">
      <c r="A4" s="14" t="s">
        <v>172</v>
      </c>
      <c r="B4" s="38">
        <f>'Electronics Assembly'!K35</f>
        <v>394.6971333333334</v>
      </c>
      <c r="C4" s="140"/>
      <c r="D4" s="77">
        <f>B4*C2</f>
        <v>9867.4283333333351</v>
      </c>
    </row>
    <row r="5" spans="1:6" x14ac:dyDescent="0.25">
      <c r="A5" s="14" t="s">
        <v>44</v>
      </c>
      <c r="B5" s="38">
        <f>'Mechanical Assembly'!K24</f>
        <v>100.9021</v>
      </c>
      <c r="C5" s="140"/>
      <c r="D5" s="77">
        <f>B5*C2</f>
        <v>2522.5525000000002</v>
      </c>
    </row>
    <row r="6" spans="1:6" x14ac:dyDescent="0.25">
      <c r="A6" s="14" t="s">
        <v>114</v>
      </c>
      <c r="B6" s="38">
        <f>'Machine Shop Parts'!J14</f>
        <v>638.75</v>
      </c>
      <c r="C6" s="140"/>
      <c r="D6" s="77">
        <f>B6*C2</f>
        <v>15968.75</v>
      </c>
    </row>
    <row r="7" spans="1:6" x14ac:dyDescent="0.25">
      <c r="A7" s="14" t="s">
        <v>625</v>
      </c>
      <c r="B7" s="38">
        <f>D7/C2</f>
        <v>5.16</v>
      </c>
      <c r="C7" s="140"/>
      <c r="D7" s="77">
        <f>'Single Item Costs'!J14</f>
        <v>129</v>
      </c>
    </row>
    <row r="8" spans="1:6" x14ac:dyDescent="0.25">
      <c r="A8" s="14" t="s">
        <v>250</v>
      </c>
      <c r="B8" s="38">
        <f>'Release Mechanism'!J5</f>
        <v>585</v>
      </c>
      <c r="C8" s="140"/>
      <c r="D8" s="77">
        <f>B8*C2</f>
        <v>14625</v>
      </c>
    </row>
    <row r="9" spans="1:6" ht="20.25" thickBot="1" x14ac:dyDescent="0.35">
      <c r="A9" s="138" t="s">
        <v>313</v>
      </c>
      <c r="B9" s="139">
        <f>SUM(B2:B8)</f>
        <v>2493.4677333333339</v>
      </c>
      <c r="C9" s="138" t="s">
        <v>617</v>
      </c>
      <c r="D9" s="139">
        <f>SUM(D2:D8)</f>
        <v>62336.693333333344</v>
      </c>
      <c r="E9" s="137"/>
      <c r="F9" s="137"/>
    </row>
  </sheetData>
  <mergeCells count="2">
    <mergeCell ref="C2:C8"/>
    <mergeCell ref="E9:F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L7"/>
  <sheetViews>
    <sheetView topLeftCell="C1" workbookViewId="0">
      <selection activeCell="C6" sqref="C6"/>
    </sheetView>
  </sheetViews>
  <sheetFormatPr defaultRowHeight="15" x14ac:dyDescent="0.25"/>
  <cols>
    <col min="1" max="1" width="16.85546875" customWidth="1"/>
    <col min="2" max="2" width="42" customWidth="1"/>
    <col min="3" max="3" width="33.42578125" customWidth="1"/>
    <col min="4" max="4" width="25.5703125" bestFit="1" customWidth="1"/>
    <col min="5" max="5" width="15.7109375" bestFit="1" customWidth="1"/>
    <col min="6" max="6" width="50" customWidth="1"/>
    <col min="7" max="7" width="8.28515625" bestFit="1" customWidth="1"/>
    <col min="8" max="9" width="7.5703125" bestFit="1" customWidth="1"/>
    <col min="10" max="10" width="8.28515625" bestFit="1" customWidth="1"/>
    <col min="11" max="11" width="10" style="118" customWidth="1"/>
    <col min="12" max="12" width="32.140625" customWidth="1"/>
  </cols>
  <sheetData>
    <row r="1" spans="1:12" s="4" customFormat="1" ht="31.5" thickTop="1" thickBot="1" x14ac:dyDescent="0.3">
      <c r="A1" s="72" t="s">
        <v>248</v>
      </c>
      <c r="B1" s="72" t="s">
        <v>5</v>
      </c>
      <c r="C1" s="73" t="s">
        <v>12</v>
      </c>
      <c r="D1" s="73" t="s">
        <v>0</v>
      </c>
      <c r="E1" s="73" t="s">
        <v>4</v>
      </c>
      <c r="F1" s="73" t="s">
        <v>2</v>
      </c>
      <c r="G1" s="73" t="s">
        <v>1</v>
      </c>
      <c r="H1" s="72" t="s">
        <v>22</v>
      </c>
      <c r="I1" s="72" t="s">
        <v>24</v>
      </c>
      <c r="J1" s="72" t="s">
        <v>23</v>
      </c>
      <c r="K1" s="141" t="s">
        <v>616</v>
      </c>
      <c r="L1" s="73" t="s">
        <v>7</v>
      </c>
    </row>
    <row r="2" spans="1:12" ht="15.75" thickTop="1" x14ac:dyDescent="0.25">
      <c r="A2" s="14" t="s">
        <v>240</v>
      </c>
      <c r="B2" s="17" t="s">
        <v>151</v>
      </c>
      <c r="C2" s="14" t="s">
        <v>47</v>
      </c>
      <c r="D2" s="14" t="s">
        <v>48</v>
      </c>
      <c r="E2" s="14" t="s">
        <v>608</v>
      </c>
      <c r="F2" s="14" t="s">
        <v>609</v>
      </c>
      <c r="G2" s="32">
        <v>92.54</v>
      </c>
      <c r="H2" s="20">
        <v>1</v>
      </c>
      <c r="I2" s="20">
        <v>1</v>
      </c>
      <c r="J2" s="38">
        <f>G2/H2*I2</f>
        <v>92.54</v>
      </c>
      <c r="K2" s="142">
        <v>20</v>
      </c>
      <c r="L2" s="14"/>
    </row>
    <row r="3" spans="1:12" x14ac:dyDescent="0.25">
      <c r="A3" s="14" t="s">
        <v>240</v>
      </c>
      <c r="B3" s="17" t="s">
        <v>604</v>
      </c>
      <c r="C3" s="14" t="s">
        <v>602</v>
      </c>
      <c r="D3" s="14" t="s">
        <v>48</v>
      </c>
      <c r="E3" s="14" t="s">
        <v>606</v>
      </c>
      <c r="F3" s="14" t="s">
        <v>609</v>
      </c>
      <c r="G3" s="32">
        <v>14.67</v>
      </c>
      <c r="H3" s="20">
        <v>1</v>
      </c>
      <c r="I3" s="20">
        <v>1</v>
      </c>
      <c r="J3" s="38">
        <f t="shared" ref="J3:J4" si="0">G3/H3*I3</f>
        <v>14.67</v>
      </c>
      <c r="K3" s="142">
        <v>5</v>
      </c>
      <c r="L3" s="14"/>
    </row>
    <row r="4" spans="1:12" x14ac:dyDescent="0.25">
      <c r="A4" s="14" t="s">
        <v>240</v>
      </c>
      <c r="B4" s="17" t="s">
        <v>605</v>
      </c>
      <c r="C4" s="14" t="s">
        <v>603</v>
      </c>
      <c r="D4" s="14" t="s">
        <v>48</v>
      </c>
      <c r="E4" s="14" t="s">
        <v>607</v>
      </c>
      <c r="F4" s="14" t="s">
        <v>609</v>
      </c>
      <c r="G4" s="32">
        <v>13.56</v>
      </c>
      <c r="H4" s="20">
        <v>1</v>
      </c>
      <c r="I4" s="20">
        <v>1</v>
      </c>
      <c r="J4" s="38">
        <f t="shared" si="0"/>
        <v>13.56</v>
      </c>
      <c r="K4" s="142">
        <v>4</v>
      </c>
      <c r="L4" s="14" t="s">
        <v>618</v>
      </c>
    </row>
    <row r="5" spans="1:12" x14ac:dyDescent="0.25">
      <c r="A5" s="14" t="s">
        <v>240</v>
      </c>
      <c r="B5" s="17" t="s">
        <v>16</v>
      </c>
      <c r="C5" s="14" t="s">
        <v>15</v>
      </c>
      <c r="D5" s="14" t="s">
        <v>10</v>
      </c>
      <c r="E5" s="14" t="s">
        <v>18</v>
      </c>
      <c r="F5" s="23" t="s">
        <v>17</v>
      </c>
      <c r="G5" s="32">
        <v>8.66</v>
      </c>
      <c r="H5" s="20">
        <v>1</v>
      </c>
      <c r="I5" s="33">
        <v>0.5</v>
      </c>
      <c r="J5" s="38">
        <f>G5/H5*I5</f>
        <v>4.33</v>
      </c>
      <c r="K5" s="142">
        <v>6</v>
      </c>
      <c r="L5" s="17" t="s">
        <v>43</v>
      </c>
    </row>
    <row r="6" spans="1:12" ht="30" customHeight="1" x14ac:dyDescent="0.25">
      <c r="A6" s="14" t="s">
        <v>240</v>
      </c>
      <c r="B6" s="17" t="s">
        <v>263</v>
      </c>
      <c r="C6" s="14" t="s">
        <v>226</v>
      </c>
      <c r="D6" s="14" t="s">
        <v>10</v>
      </c>
      <c r="E6" s="14" t="s">
        <v>264</v>
      </c>
      <c r="F6" s="23" t="s">
        <v>265</v>
      </c>
      <c r="G6" s="32">
        <v>8.0299999999999994</v>
      </c>
      <c r="H6" s="20">
        <v>1</v>
      </c>
      <c r="I6" s="20">
        <v>1</v>
      </c>
      <c r="J6" s="38">
        <f>G6/H6*I6</f>
        <v>8.0299999999999994</v>
      </c>
      <c r="K6" s="142">
        <v>20</v>
      </c>
      <c r="L6" s="17"/>
    </row>
    <row r="7" spans="1:12" x14ac:dyDescent="0.25">
      <c r="J7" s="22">
        <f>SUM(J2:J6)</f>
        <v>133.13</v>
      </c>
      <c r="K7" s="143"/>
      <c r="L7" s="21" t="s">
        <v>46</v>
      </c>
    </row>
  </sheetData>
  <hyperlinks>
    <hyperlink ref="F2" r:id="rId1"/>
    <hyperlink ref="F3" r:id="rId2"/>
    <hyperlink ref="F4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J68"/>
  <sheetViews>
    <sheetView zoomScale="69" zoomScaleNormal="69" workbookViewId="0">
      <pane ySplit="1" topLeftCell="A2" activePane="bottomLeft" state="frozen"/>
      <selection pane="bottomLeft" activeCell="O35" sqref="O35"/>
    </sheetView>
  </sheetViews>
  <sheetFormatPr defaultRowHeight="15" x14ac:dyDescent="0.25"/>
  <cols>
    <col min="1" max="1" width="22.28515625" style="2" customWidth="1"/>
    <col min="2" max="2" width="22.140625" style="9" customWidth="1"/>
    <col min="3" max="3" width="36.28515625" style="6" customWidth="1"/>
    <col min="4" max="4" width="37.28515625" style="8" customWidth="1"/>
    <col min="5" max="5" width="13.7109375" style="8" hidden="1" customWidth="1"/>
    <col min="6" max="6" width="18.28515625" style="8" hidden="1" customWidth="1"/>
    <col min="7" max="7" width="18.28515625" customWidth="1"/>
    <col min="8" max="8" width="18.28515625" hidden="1" customWidth="1"/>
    <col min="9" max="9" width="19.42578125" hidden="1" customWidth="1"/>
    <col min="10" max="10" width="22.85546875" style="74" customWidth="1"/>
  </cols>
  <sheetData>
    <row r="1" spans="1:10" s="2" customFormat="1" ht="54" customHeight="1" thickBot="1" x14ac:dyDescent="0.3">
      <c r="A1" s="93" t="s">
        <v>316</v>
      </c>
      <c r="B1" s="93" t="s">
        <v>317</v>
      </c>
      <c r="C1" s="93" t="s">
        <v>318</v>
      </c>
      <c r="D1" s="93" t="s">
        <v>319</v>
      </c>
      <c r="E1" s="93" t="s">
        <v>561</v>
      </c>
      <c r="F1" s="93" t="s">
        <v>559</v>
      </c>
      <c r="G1" s="93" t="s">
        <v>563</v>
      </c>
      <c r="H1" s="93" t="s">
        <v>298</v>
      </c>
      <c r="I1" s="93" t="s">
        <v>560</v>
      </c>
      <c r="J1" s="93" t="s">
        <v>7</v>
      </c>
    </row>
    <row r="2" spans="1:10" ht="15.75" thickTop="1" x14ac:dyDescent="0.25">
      <c r="A2" s="84" t="s">
        <v>320</v>
      </c>
      <c r="B2" s="18" t="s">
        <v>321</v>
      </c>
      <c r="C2" s="18" t="s">
        <v>322</v>
      </c>
      <c r="D2" s="18" t="s">
        <v>323</v>
      </c>
      <c r="E2" s="18"/>
      <c r="F2" s="18"/>
      <c r="G2" s="18">
        <v>2</v>
      </c>
      <c r="H2" s="18"/>
      <c r="I2" s="18"/>
      <c r="J2" s="82" t="s">
        <v>324</v>
      </c>
    </row>
    <row r="3" spans="1:10" hidden="1" x14ac:dyDescent="0.25">
      <c r="A3" s="88" t="s">
        <v>325</v>
      </c>
      <c r="B3" s="83" t="s">
        <v>326</v>
      </c>
      <c r="C3" s="83" t="s">
        <v>327</v>
      </c>
      <c r="D3" s="83" t="s">
        <v>328</v>
      </c>
      <c r="E3" s="83"/>
      <c r="F3" s="83"/>
      <c r="G3" s="83">
        <v>2</v>
      </c>
      <c r="H3" s="83"/>
      <c r="I3" s="83"/>
      <c r="J3" s="83" t="s">
        <v>329</v>
      </c>
    </row>
    <row r="4" spans="1:10" x14ac:dyDescent="0.25">
      <c r="A4" s="84" t="s">
        <v>330</v>
      </c>
      <c r="B4" s="18" t="s">
        <v>331</v>
      </c>
      <c r="C4" s="85" t="s">
        <v>332</v>
      </c>
      <c r="D4" s="18" t="s">
        <v>333</v>
      </c>
      <c r="E4" s="18"/>
      <c r="F4" s="18"/>
      <c r="G4" s="18">
        <v>1</v>
      </c>
      <c r="H4" s="18"/>
      <c r="I4" s="18"/>
      <c r="J4" s="18"/>
    </row>
    <row r="5" spans="1:10" s="6" customFormat="1" ht="60" x14ac:dyDescent="0.25">
      <c r="A5" s="84" t="s">
        <v>334</v>
      </c>
      <c r="B5" s="18" t="s">
        <v>335</v>
      </c>
      <c r="C5" s="95" t="s">
        <v>569</v>
      </c>
      <c r="D5" s="18" t="s">
        <v>333</v>
      </c>
      <c r="E5" s="18"/>
      <c r="F5" s="18"/>
      <c r="G5" s="18">
        <v>21</v>
      </c>
      <c r="H5" s="18"/>
      <c r="I5" s="18"/>
      <c r="J5" s="18"/>
    </row>
    <row r="6" spans="1:10" x14ac:dyDescent="0.25">
      <c r="A6" s="84" t="s">
        <v>336</v>
      </c>
      <c r="B6" s="18" t="s">
        <v>337</v>
      </c>
      <c r="C6" s="18" t="s">
        <v>338</v>
      </c>
      <c r="D6" s="18" t="s">
        <v>333</v>
      </c>
      <c r="E6" s="18"/>
      <c r="F6" s="18"/>
      <c r="G6" s="18">
        <v>2</v>
      </c>
      <c r="H6" s="18"/>
      <c r="I6" s="18"/>
      <c r="J6" s="18"/>
    </row>
    <row r="7" spans="1:10" x14ac:dyDescent="0.25">
      <c r="A7" s="84" t="s">
        <v>339</v>
      </c>
      <c r="B7" s="18" t="s">
        <v>340</v>
      </c>
      <c r="C7" s="18" t="s">
        <v>341</v>
      </c>
      <c r="D7" s="18" t="s">
        <v>333</v>
      </c>
      <c r="E7" s="18"/>
      <c r="F7" s="18"/>
      <c r="G7" s="18">
        <v>2</v>
      </c>
      <c r="H7" s="18"/>
      <c r="I7" s="18"/>
      <c r="J7" s="18"/>
    </row>
    <row r="8" spans="1:10" x14ac:dyDescent="0.25">
      <c r="A8" s="84" t="s">
        <v>342</v>
      </c>
      <c r="B8" s="18" t="s">
        <v>343</v>
      </c>
      <c r="C8" s="18" t="s">
        <v>344</v>
      </c>
      <c r="D8" s="18" t="s">
        <v>345</v>
      </c>
      <c r="E8" s="18"/>
      <c r="F8" s="18"/>
      <c r="G8" s="18">
        <v>1</v>
      </c>
      <c r="H8" s="18"/>
      <c r="I8" s="18"/>
      <c r="J8" s="18"/>
    </row>
    <row r="9" spans="1:10" x14ac:dyDescent="0.25">
      <c r="A9" s="84" t="s">
        <v>346</v>
      </c>
      <c r="B9" s="18" t="s">
        <v>347</v>
      </c>
      <c r="C9" s="44" t="s">
        <v>564</v>
      </c>
      <c r="D9" s="18" t="s">
        <v>333</v>
      </c>
      <c r="E9" s="18"/>
      <c r="F9" s="18"/>
      <c r="G9" s="18">
        <v>2</v>
      </c>
      <c r="H9" s="18"/>
      <c r="I9" s="18"/>
      <c r="J9" s="18"/>
    </row>
    <row r="10" spans="1:10" x14ac:dyDescent="0.25">
      <c r="A10" s="84" t="s">
        <v>348</v>
      </c>
      <c r="B10" s="18" t="s">
        <v>349</v>
      </c>
      <c r="C10" s="18" t="s">
        <v>350</v>
      </c>
      <c r="D10" s="18" t="s">
        <v>351</v>
      </c>
      <c r="E10" s="18"/>
      <c r="F10" s="18"/>
      <c r="G10" s="18">
        <v>1</v>
      </c>
      <c r="H10" s="18"/>
      <c r="I10" s="18"/>
      <c r="J10" s="18"/>
    </row>
    <row r="11" spans="1:10" x14ac:dyDescent="0.25">
      <c r="A11" s="84" t="s">
        <v>352</v>
      </c>
      <c r="B11" s="18" t="s">
        <v>353</v>
      </c>
      <c r="C11" s="18" t="s">
        <v>354</v>
      </c>
      <c r="D11" s="85" t="s">
        <v>355</v>
      </c>
      <c r="E11" s="85"/>
      <c r="F11" s="85"/>
      <c r="G11" s="18">
        <v>2</v>
      </c>
      <c r="H11" s="18"/>
      <c r="I11" s="18"/>
      <c r="J11" s="18"/>
    </row>
    <row r="12" spans="1:10" s="6" customFormat="1" hidden="1" x14ac:dyDescent="0.25">
      <c r="A12" s="88" t="s">
        <v>356</v>
      </c>
      <c r="B12" s="88" t="s">
        <v>357</v>
      </c>
      <c r="C12" s="83" t="s">
        <v>358</v>
      </c>
      <c r="D12" s="83" t="s">
        <v>359</v>
      </c>
      <c r="E12" s="83"/>
      <c r="F12" s="83"/>
      <c r="G12" s="83">
        <v>4</v>
      </c>
      <c r="H12" s="83"/>
      <c r="I12" s="83"/>
      <c r="J12" s="83" t="s">
        <v>360</v>
      </c>
    </row>
    <row r="13" spans="1:10" x14ac:dyDescent="0.25">
      <c r="A13" s="84" t="s">
        <v>361</v>
      </c>
      <c r="B13" s="18" t="s">
        <v>362</v>
      </c>
      <c r="C13" s="85" t="s">
        <v>363</v>
      </c>
      <c r="D13" s="18" t="s">
        <v>364</v>
      </c>
      <c r="E13" s="18"/>
      <c r="F13" s="18"/>
      <c r="G13" s="18">
        <v>4</v>
      </c>
      <c r="H13" s="18"/>
      <c r="I13" s="18"/>
      <c r="J13" s="18"/>
    </row>
    <row r="14" spans="1:10" s="6" customFormat="1" hidden="1" x14ac:dyDescent="0.25">
      <c r="A14" s="88" t="s">
        <v>365</v>
      </c>
      <c r="B14" s="88" t="s">
        <v>366</v>
      </c>
      <c r="C14" s="83" t="s">
        <v>367</v>
      </c>
      <c r="D14" s="83" t="s">
        <v>368</v>
      </c>
      <c r="E14" s="83"/>
      <c r="F14" s="83"/>
      <c r="G14" s="83">
        <v>1</v>
      </c>
      <c r="H14" s="83"/>
      <c r="I14" s="83"/>
      <c r="J14" s="83" t="s">
        <v>360</v>
      </c>
    </row>
    <row r="15" spans="1:10" s="6" customFormat="1" x14ac:dyDescent="0.25">
      <c r="A15" s="84" t="s">
        <v>369</v>
      </c>
      <c r="B15" s="84" t="s">
        <v>370</v>
      </c>
      <c r="C15" s="85" t="s">
        <v>371</v>
      </c>
      <c r="D15" s="18" t="s">
        <v>372</v>
      </c>
      <c r="E15" s="18"/>
      <c r="F15" s="18"/>
      <c r="G15" s="18">
        <v>1</v>
      </c>
      <c r="H15" s="18"/>
      <c r="I15" s="18"/>
      <c r="J15" s="18"/>
    </row>
    <row r="16" spans="1:10" s="6" customFormat="1" x14ac:dyDescent="0.25">
      <c r="A16" s="84" t="s">
        <v>373</v>
      </c>
      <c r="B16" s="18" t="s">
        <v>374</v>
      </c>
      <c r="C16" s="18" t="s">
        <v>375</v>
      </c>
      <c r="D16" s="18" t="s">
        <v>376</v>
      </c>
      <c r="E16" s="18"/>
      <c r="F16" s="18"/>
      <c r="G16" s="18">
        <v>1</v>
      </c>
      <c r="H16" s="18"/>
      <c r="I16" s="18"/>
      <c r="J16" s="18"/>
    </row>
    <row r="17" spans="1:10" s="6" customFormat="1" hidden="1" x14ac:dyDescent="0.25">
      <c r="A17" s="88" t="s">
        <v>377</v>
      </c>
      <c r="B17" s="88" t="s">
        <v>378</v>
      </c>
      <c r="C17" s="83" t="s">
        <v>379</v>
      </c>
      <c r="D17" s="83" t="s">
        <v>380</v>
      </c>
      <c r="E17" s="83"/>
      <c r="F17" s="83"/>
      <c r="G17" s="83">
        <v>1</v>
      </c>
      <c r="H17" s="83"/>
      <c r="I17" s="83"/>
      <c r="J17" s="83" t="s">
        <v>360</v>
      </c>
    </row>
    <row r="18" spans="1:10" s="6" customFormat="1" x14ac:dyDescent="0.25">
      <c r="A18" s="84" t="s">
        <v>381</v>
      </c>
      <c r="B18" s="86" t="s">
        <v>378</v>
      </c>
      <c r="C18" s="85" t="s">
        <v>382</v>
      </c>
      <c r="D18" s="87" t="s">
        <v>383</v>
      </c>
      <c r="E18" s="87"/>
      <c r="F18" s="87"/>
      <c r="G18" s="87">
        <v>1</v>
      </c>
      <c r="H18" s="87"/>
      <c r="I18" s="87"/>
      <c r="J18" s="87"/>
    </row>
    <row r="19" spans="1:10" s="6" customFormat="1" hidden="1" x14ac:dyDescent="0.25">
      <c r="A19" s="88" t="s">
        <v>384</v>
      </c>
      <c r="B19" s="88" t="s">
        <v>385</v>
      </c>
      <c r="C19" s="83" t="s">
        <v>386</v>
      </c>
      <c r="D19" s="83" t="s">
        <v>387</v>
      </c>
      <c r="E19" s="83"/>
      <c r="F19" s="83"/>
      <c r="G19" s="83">
        <v>1</v>
      </c>
      <c r="H19" s="83"/>
      <c r="I19" s="83"/>
      <c r="J19" s="83" t="s">
        <v>360</v>
      </c>
    </row>
    <row r="20" spans="1:10" s="6" customFormat="1" x14ac:dyDescent="0.25">
      <c r="A20" s="84" t="s">
        <v>388</v>
      </c>
      <c r="B20" s="84" t="s">
        <v>385</v>
      </c>
      <c r="C20" s="18" t="s">
        <v>389</v>
      </c>
      <c r="D20" s="18" t="s">
        <v>390</v>
      </c>
      <c r="E20" s="18"/>
      <c r="F20" s="18"/>
      <c r="G20" s="18">
        <v>1</v>
      </c>
      <c r="H20" s="18"/>
      <c r="I20" s="18"/>
      <c r="J20" s="18"/>
    </row>
    <row r="21" spans="1:10" s="6" customFormat="1" hidden="1" x14ac:dyDescent="0.25">
      <c r="A21" s="88" t="s">
        <v>391</v>
      </c>
      <c r="B21" s="88" t="s">
        <v>130</v>
      </c>
      <c r="C21" s="83" t="s">
        <v>392</v>
      </c>
      <c r="D21" s="83" t="s">
        <v>393</v>
      </c>
      <c r="E21" s="83"/>
      <c r="F21" s="83"/>
      <c r="G21" s="83">
        <v>1</v>
      </c>
      <c r="H21" s="83"/>
      <c r="I21" s="83"/>
      <c r="J21" s="83" t="s">
        <v>360</v>
      </c>
    </row>
    <row r="22" spans="1:10" s="6" customFormat="1" x14ac:dyDescent="0.25">
      <c r="A22" s="84" t="s">
        <v>394</v>
      </c>
      <c r="B22" s="84" t="s">
        <v>130</v>
      </c>
      <c r="C22" s="18" t="s">
        <v>395</v>
      </c>
      <c r="D22" s="18" t="s">
        <v>396</v>
      </c>
      <c r="E22" s="18"/>
      <c r="F22" s="18"/>
      <c r="G22" s="18">
        <v>2</v>
      </c>
      <c r="H22" s="18"/>
      <c r="I22" s="18"/>
      <c r="J22" s="18" t="s">
        <v>397</v>
      </c>
    </row>
    <row r="23" spans="1:10" s="6" customFormat="1" hidden="1" x14ac:dyDescent="0.25">
      <c r="A23" s="88" t="s">
        <v>398</v>
      </c>
      <c r="B23" s="88" t="s">
        <v>399</v>
      </c>
      <c r="C23" s="83" t="s">
        <v>400</v>
      </c>
      <c r="D23" s="83" t="s">
        <v>401</v>
      </c>
      <c r="E23" s="83"/>
      <c r="F23" s="83"/>
      <c r="G23" s="83">
        <v>25</v>
      </c>
      <c r="H23" s="83"/>
      <c r="I23" s="83"/>
      <c r="J23" s="83" t="s">
        <v>360</v>
      </c>
    </row>
    <row r="24" spans="1:10" s="6" customFormat="1" hidden="1" x14ac:dyDescent="0.25">
      <c r="A24" s="88" t="s">
        <v>402</v>
      </c>
      <c r="B24" s="88" t="s">
        <v>399</v>
      </c>
      <c r="C24" s="83" t="s">
        <v>403</v>
      </c>
      <c r="D24" s="83" t="s">
        <v>404</v>
      </c>
      <c r="E24" s="83"/>
      <c r="F24" s="83"/>
      <c r="G24" s="83">
        <v>25</v>
      </c>
      <c r="H24" s="83"/>
      <c r="I24" s="83"/>
      <c r="J24" s="83" t="s">
        <v>360</v>
      </c>
    </row>
    <row r="25" spans="1:10" x14ac:dyDescent="0.25">
      <c r="A25" s="84" t="s">
        <v>405</v>
      </c>
      <c r="B25" s="18" t="s">
        <v>566</v>
      </c>
      <c r="C25" s="44" t="s">
        <v>565</v>
      </c>
      <c r="D25" s="18" t="s">
        <v>406</v>
      </c>
      <c r="E25" s="18"/>
      <c r="F25" s="18"/>
      <c r="G25" s="18">
        <v>2</v>
      </c>
      <c r="H25" s="18"/>
      <c r="I25" s="18"/>
      <c r="J25" s="18"/>
    </row>
    <row r="26" spans="1:10" x14ac:dyDescent="0.25">
      <c r="A26" s="84" t="s">
        <v>407</v>
      </c>
      <c r="B26" s="18" t="s">
        <v>408</v>
      </c>
      <c r="C26" s="85" t="s">
        <v>409</v>
      </c>
      <c r="D26" s="18" t="s">
        <v>410</v>
      </c>
      <c r="E26" s="18"/>
      <c r="F26" s="18"/>
      <c r="G26" s="18">
        <v>6</v>
      </c>
      <c r="H26" s="18"/>
      <c r="I26" s="18"/>
      <c r="J26" s="18"/>
    </row>
    <row r="27" spans="1:10" x14ac:dyDescent="0.25">
      <c r="A27" s="84" t="s">
        <v>411</v>
      </c>
      <c r="B27" s="18" t="s">
        <v>412</v>
      </c>
      <c r="C27" s="18" t="s">
        <v>413</v>
      </c>
      <c r="D27" s="18" t="s">
        <v>414</v>
      </c>
      <c r="E27" s="18"/>
      <c r="F27" s="18"/>
      <c r="G27" s="18">
        <v>1</v>
      </c>
      <c r="H27" s="18"/>
      <c r="I27" s="18"/>
      <c r="J27" s="18"/>
    </row>
    <row r="28" spans="1:10" x14ac:dyDescent="0.25">
      <c r="A28" s="84" t="s">
        <v>415</v>
      </c>
      <c r="B28" s="18" t="s">
        <v>416</v>
      </c>
      <c r="C28" s="18" t="s">
        <v>417</v>
      </c>
      <c r="D28" s="18" t="s">
        <v>414</v>
      </c>
      <c r="E28" s="18"/>
      <c r="F28" s="18"/>
      <c r="G28" s="18">
        <v>1</v>
      </c>
      <c r="H28" s="18"/>
      <c r="I28" s="18"/>
      <c r="J28" s="18"/>
    </row>
    <row r="29" spans="1:10" x14ac:dyDescent="0.25">
      <c r="A29" s="84" t="s">
        <v>418</v>
      </c>
      <c r="B29" s="18" t="s">
        <v>419</v>
      </c>
      <c r="C29" s="18" t="s">
        <v>420</v>
      </c>
      <c r="D29" s="18" t="s">
        <v>414</v>
      </c>
      <c r="E29" s="18"/>
      <c r="F29" s="18"/>
      <c r="G29" s="18">
        <v>1</v>
      </c>
      <c r="H29" s="18"/>
      <c r="I29" s="18"/>
      <c r="J29" s="18"/>
    </row>
    <row r="30" spans="1:10" x14ac:dyDescent="0.25">
      <c r="A30" s="84" t="s">
        <v>421</v>
      </c>
      <c r="B30" s="18" t="s">
        <v>422</v>
      </c>
      <c r="C30" s="85" t="s">
        <v>423</v>
      </c>
      <c r="D30" s="18" t="s">
        <v>414</v>
      </c>
      <c r="E30" s="18"/>
      <c r="F30" s="18"/>
      <c r="G30" s="18">
        <v>1</v>
      </c>
      <c r="H30" s="18"/>
      <c r="I30" s="18"/>
      <c r="J30" s="18"/>
    </row>
    <row r="31" spans="1:10" x14ac:dyDescent="0.25">
      <c r="A31" s="84" t="s">
        <v>424</v>
      </c>
      <c r="B31" s="18" t="s">
        <v>425</v>
      </c>
      <c r="C31" s="18" t="s">
        <v>426</v>
      </c>
      <c r="D31" s="18" t="s">
        <v>414</v>
      </c>
      <c r="E31" s="18"/>
      <c r="F31" s="18"/>
      <c r="G31" s="18">
        <v>4</v>
      </c>
      <c r="H31" s="18"/>
      <c r="I31" s="18"/>
      <c r="J31" s="18"/>
    </row>
    <row r="32" spans="1:10" x14ac:dyDescent="0.25">
      <c r="A32" s="84" t="s">
        <v>427</v>
      </c>
      <c r="B32" s="18" t="s">
        <v>428</v>
      </c>
      <c r="C32" s="18" t="s">
        <v>429</v>
      </c>
      <c r="D32" s="18" t="s">
        <v>414</v>
      </c>
      <c r="E32" s="18"/>
      <c r="F32" s="18"/>
      <c r="G32" s="18">
        <v>1</v>
      </c>
      <c r="H32" s="18"/>
      <c r="I32" s="18"/>
      <c r="J32" s="18"/>
    </row>
    <row r="33" spans="1:10" x14ac:dyDescent="0.25">
      <c r="A33" s="84" t="s">
        <v>430</v>
      </c>
      <c r="B33" s="18" t="s">
        <v>431</v>
      </c>
      <c r="C33" s="18" t="s">
        <v>432</v>
      </c>
      <c r="D33" s="18" t="s">
        <v>414</v>
      </c>
      <c r="E33" s="18"/>
      <c r="F33" s="18"/>
      <c r="G33" s="18">
        <v>4</v>
      </c>
      <c r="H33" s="18"/>
      <c r="I33" s="18"/>
      <c r="J33" s="18"/>
    </row>
    <row r="34" spans="1:10" x14ac:dyDescent="0.25">
      <c r="A34" s="84" t="s">
        <v>433</v>
      </c>
      <c r="B34" s="18" t="s">
        <v>434</v>
      </c>
      <c r="C34" s="18" t="s">
        <v>435</v>
      </c>
      <c r="D34" s="18" t="s">
        <v>436</v>
      </c>
      <c r="E34" s="18"/>
      <c r="F34" s="18"/>
      <c r="G34" s="18">
        <v>1</v>
      </c>
      <c r="H34" s="18"/>
      <c r="I34" s="18"/>
      <c r="J34" s="18"/>
    </row>
    <row r="35" spans="1:10" ht="30" x14ac:dyDescent="0.25">
      <c r="A35" s="84" t="s">
        <v>437</v>
      </c>
      <c r="B35" s="18" t="s">
        <v>438</v>
      </c>
      <c r="C35" s="85" t="s">
        <v>439</v>
      </c>
      <c r="D35" s="18" t="s">
        <v>414</v>
      </c>
      <c r="E35" s="18"/>
      <c r="F35" s="18"/>
      <c r="G35" s="18">
        <v>11</v>
      </c>
      <c r="H35" s="18"/>
      <c r="I35" s="18"/>
      <c r="J35" s="18"/>
    </row>
    <row r="36" spans="1:10" ht="30" x14ac:dyDescent="0.25">
      <c r="A36" s="84" t="s">
        <v>440</v>
      </c>
      <c r="B36" s="18" t="s">
        <v>441</v>
      </c>
      <c r="C36" s="18" t="s">
        <v>442</v>
      </c>
      <c r="D36" s="18" t="s">
        <v>414</v>
      </c>
      <c r="E36" s="18"/>
      <c r="F36" s="18"/>
      <c r="G36" s="18">
        <v>6</v>
      </c>
      <c r="H36" s="18"/>
      <c r="I36" s="18"/>
      <c r="J36" s="18"/>
    </row>
    <row r="37" spans="1:10" x14ac:dyDescent="0.25">
      <c r="A37" s="84" t="s">
        <v>443</v>
      </c>
      <c r="B37" s="18" t="s">
        <v>444</v>
      </c>
      <c r="C37" s="44" t="s">
        <v>567</v>
      </c>
      <c r="D37" s="18" t="s">
        <v>414</v>
      </c>
      <c r="E37" s="18"/>
      <c r="F37" s="18"/>
      <c r="G37" s="18">
        <v>1</v>
      </c>
      <c r="H37" s="18"/>
      <c r="I37" s="18"/>
      <c r="J37" s="18"/>
    </row>
    <row r="38" spans="1:10" ht="90" x14ac:dyDescent="0.25">
      <c r="A38" s="84" t="s">
        <v>445</v>
      </c>
      <c r="B38" s="18" t="s">
        <v>446</v>
      </c>
      <c r="C38" s="18" t="s">
        <v>447</v>
      </c>
      <c r="D38" s="18" t="s">
        <v>448</v>
      </c>
      <c r="E38" s="18"/>
      <c r="F38" s="18"/>
      <c r="G38" s="18">
        <v>13</v>
      </c>
      <c r="H38" s="18"/>
      <c r="I38" s="18"/>
      <c r="J38" s="18"/>
    </row>
    <row r="39" spans="1:10" x14ac:dyDescent="0.25">
      <c r="A39" s="84" t="s">
        <v>449</v>
      </c>
      <c r="B39" s="18" t="s">
        <v>446</v>
      </c>
      <c r="C39" s="18" t="s">
        <v>450</v>
      </c>
      <c r="D39" s="18" t="s">
        <v>451</v>
      </c>
      <c r="E39" s="18"/>
      <c r="F39" s="18"/>
      <c r="G39" s="18">
        <v>3</v>
      </c>
      <c r="H39" s="18"/>
      <c r="I39" s="18"/>
      <c r="J39" s="18"/>
    </row>
    <row r="40" spans="1:10" ht="30" x14ac:dyDescent="0.25">
      <c r="A40" s="84" t="s">
        <v>452</v>
      </c>
      <c r="B40" s="18" t="s">
        <v>446</v>
      </c>
      <c r="C40" s="18" t="s">
        <v>453</v>
      </c>
      <c r="D40" s="18" t="s">
        <v>454</v>
      </c>
      <c r="E40" s="18"/>
      <c r="F40" s="18"/>
      <c r="G40" s="18">
        <v>5</v>
      </c>
      <c r="H40" s="18"/>
      <c r="I40" s="18"/>
      <c r="J40" s="18"/>
    </row>
    <row r="41" spans="1:10" x14ac:dyDescent="0.25">
      <c r="A41" s="84" t="s">
        <v>455</v>
      </c>
      <c r="B41" s="18" t="s">
        <v>456</v>
      </c>
      <c r="C41" s="18" t="s">
        <v>457</v>
      </c>
      <c r="D41" s="18" t="s">
        <v>458</v>
      </c>
      <c r="E41" s="18"/>
      <c r="F41" s="18"/>
      <c r="G41" s="18">
        <v>2</v>
      </c>
      <c r="H41" s="18"/>
      <c r="I41" s="18"/>
      <c r="J41" s="18"/>
    </row>
    <row r="42" spans="1:10" x14ac:dyDescent="0.25">
      <c r="A42" s="84" t="s">
        <v>459</v>
      </c>
      <c r="B42" s="18" t="s">
        <v>460</v>
      </c>
      <c r="C42" s="18" t="s">
        <v>461</v>
      </c>
      <c r="D42" s="18" t="s">
        <v>462</v>
      </c>
      <c r="E42" s="18"/>
      <c r="F42" s="18"/>
      <c r="G42" s="18">
        <v>1</v>
      </c>
      <c r="H42" s="18"/>
      <c r="I42" s="18"/>
      <c r="J42" s="18"/>
    </row>
    <row r="43" spans="1:10" x14ac:dyDescent="0.25">
      <c r="A43" s="84" t="s">
        <v>463</v>
      </c>
      <c r="B43" s="18" t="s">
        <v>464</v>
      </c>
      <c r="C43" s="18" t="s">
        <v>465</v>
      </c>
      <c r="D43" s="18" t="s">
        <v>466</v>
      </c>
      <c r="E43" s="18"/>
      <c r="F43" s="18"/>
      <c r="G43" s="18">
        <v>1</v>
      </c>
      <c r="H43" s="18"/>
      <c r="I43" s="18"/>
      <c r="J43" s="18"/>
    </row>
    <row r="44" spans="1:10" x14ac:dyDescent="0.25">
      <c r="A44" s="84" t="s">
        <v>467</v>
      </c>
      <c r="B44" s="18" t="s">
        <v>468</v>
      </c>
      <c r="C44" s="18" t="s">
        <v>469</v>
      </c>
      <c r="D44" s="18" t="s">
        <v>470</v>
      </c>
      <c r="E44" s="18"/>
      <c r="F44" s="18"/>
      <c r="G44" s="18">
        <v>1</v>
      </c>
      <c r="H44" s="18"/>
      <c r="I44" s="18"/>
      <c r="J44" s="18"/>
    </row>
    <row r="45" spans="1:10" x14ac:dyDescent="0.25">
      <c r="A45" s="84" t="s">
        <v>471</v>
      </c>
      <c r="B45" s="18" t="s">
        <v>472</v>
      </c>
      <c r="C45" s="44" t="s">
        <v>568</v>
      </c>
      <c r="D45" s="18" t="s">
        <v>473</v>
      </c>
      <c r="E45" s="18"/>
      <c r="F45" s="18"/>
      <c r="G45" s="18">
        <v>1</v>
      </c>
      <c r="H45" s="18"/>
      <c r="I45" s="18"/>
      <c r="J45" s="18"/>
    </row>
    <row r="46" spans="1:10" x14ac:dyDescent="0.25">
      <c r="A46" s="84" t="s">
        <v>474</v>
      </c>
      <c r="B46" s="18" t="s">
        <v>475</v>
      </c>
      <c r="C46" s="18" t="s">
        <v>476</v>
      </c>
      <c r="D46" s="18" t="s">
        <v>477</v>
      </c>
      <c r="E46" s="18"/>
      <c r="F46" s="18"/>
      <c r="G46" s="18">
        <v>2</v>
      </c>
      <c r="H46" s="18"/>
      <c r="I46" s="18"/>
      <c r="J46" s="18"/>
    </row>
    <row r="47" spans="1:10" x14ac:dyDescent="0.25">
      <c r="A47" s="84" t="s">
        <v>478</v>
      </c>
      <c r="B47" s="18" t="s">
        <v>479</v>
      </c>
      <c r="C47" s="18" t="s">
        <v>480</v>
      </c>
      <c r="D47" s="18" t="s">
        <v>481</v>
      </c>
      <c r="E47" s="18"/>
      <c r="F47" s="18"/>
      <c r="G47" s="18">
        <v>1</v>
      </c>
      <c r="H47" s="18"/>
      <c r="I47" s="18"/>
      <c r="J47" s="18"/>
    </row>
    <row r="48" spans="1:10" x14ac:dyDescent="0.25">
      <c r="A48" s="84" t="s">
        <v>482</v>
      </c>
      <c r="B48" s="18" t="s">
        <v>483</v>
      </c>
      <c r="C48" s="85" t="s">
        <v>484</v>
      </c>
      <c r="D48" s="18" t="s">
        <v>485</v>
      </c>
      <c r="E48" s="18"/>
      <c r="F48" s="18"/>
      <c r="G48" s="18">
        <v>1</v>
      </c>
      <c r="H48" s="18"/>
      <c r="I48" s="18"/>
      <c r="J48" s="18"/>
    </row>
    <row r="49" spans="1:10" x14ac:dyDescent="0.25">
      <c r="A49" s="84" t="s">
        <v>486</v>
      </c>
      <c r="B49" s="18" t="s">
        <v>487</v>
      </c>
      <c r="C49" s="18" t="s">
        <v>488</v>
      </c>
      <c r="D49" s="18" t="s">
        <v>489</v>
      </c>
      <c r="E49" s="18"/>
      <c r="F49" s="18"/>
      <c r="G49" s="18">
        <v>1</v>
      </c>
      <c r="H49" s="18"/>
      <c r="I49" s="18"/>
      <c r="J49" s="18"/>
    </row>
    <row r="50" spans="1:10" hidden="1" x14ac:dyDescent="0.25">
      <c r="A50" s="88" t="s">
        <v>490</v>
      </c>
      <c r="B50" s="83" t="s">
        <v>491</v>
      </c>
      <c r="C50" s="83" t="s">
        <v>492</v>
      </c>
      <c r="D50" s="83" t="s">
        <v>491</v>
      </c>
      <c r="E50" s="83"/>
      <c r="F50" s="83"/>
      <c r="G50" s="83">
        <v>1</v>
      </c>
      <c r="H50" s="83"/>
      <c r="I50" s="83"/>
      <c r="J50" s="83" t="s">
        <v>329</v>
      </c>
    </row>
    <row r="51" spans="1:10" hidden="1" x14ac:dyDescent="0.25">
      <c r="A51" s="88" t="s">
        <v>493</v>
      </c>
      <c r="B51" s="83" t="s">
        <v>385</v>
      </c>
      <c r="C51" s="83"/>
      <c r="D51" s="83" t="s">
        <v>385</v>
      </c>
      <c r="E51" s="83"/>
      <c r="F51" s="83"/>
      <c r="G51" s="83">
        <v>1</v>
      </c>
      <c r="H51" s="83"/>
      <c r="I51" s="83"/>
      <c r="J51" s="83" t="s">
        <v>329</v>
      </c>
    </row>
    <row r="52" spans="1:10" x14ac:dyDescent="0.25">
      <c r="A52" s="84" t="s">
        <v>494</v>
      </c>
      <c r="B52" s="18" t="s">
        <v>495</v>
      </c>
      <c r="C52" s="18" t="s">
        <v>496</v>
      </c>
      <c r="D52" s="18" t="s">
        <v>497</v>
      </c>
      <c r="E52" s="18"/>
      <c r="F52" s="18"/>
      <c r="G52" s="18">
        <v>1</v>
      </c>
      <c r="H52" s="18"/>
      <c r="I52" s="18"/>
      <c r="J52" s="18"/>
    </row>
    <row r="53" spans="1:10" x14ac:dyDescent="0.25">
      <c r="A53" s="84" t="s">
        <v>498</v>
      </c>
      <c r="B53" s="18" t="s">
        <v>499</v>
      </c>
      <c r="C53" s="18" t="s">
        <v>500</v>
      </c>
      <c r="D53" s="18" t="s">
        <v>501</v>
      </c>
      <c r="E53" s="18"/>
      <c r="F53" s="18"/>
      <c r="G53" s="18">
        <v>1</v>
      </c>
      <c r="H53" s="18"/>
      <c r="I53" s="18"/>
      <c r="J53" s="18"/>
    </row>
    <row r="54" spans="1:10" x14ac:dyDescent="0.25">
      <c r="A54" s="84" t="s">
        <v>502</v>
      </c>
      <c r="B54" s="18" t="s">
        <v>503</v>
      </c>
      <c r="C54" s="18" t="s">
        <v>504</v>
      </c>
      <c r="D54" s="18" t="s">
        <v>505</v>
      </c>
      <c r="E54" s="18"/>
      <c r="F54" s="18"/>
      <c r="G54" s="18">
        <v>1</v>
      </c>
      <c r="H54" s="18"/>
      <c r="I54" s="18"/>
      <c r="J54" s="18"/>
    </row>
    <row r="55" spans="1:10" x14ac:dyDescent="0.25">
      <c r="A55" s="84" t="s">
        <v>506</v>
      </c>
      <c r="B55" s="18" t="s">
        <v>507</v>
      </c>
      <c r="C55" s="18" t="s">
        <v>508</v>
      </c>
      <c r="D55" s="18" t="s">
        <v>509</v>
      </c>
      <c r="E55" s="18"/>
      <c r="F55" s="18"/>
      <c r="G55" s="18">
        <v>1</v>
      </c>
      <c r="H55" s="18"/>
      <c r="I55" s="18"/>
      <c r="J55" s="18"/>
    </row>
    <row r="56" spans="1:10" x14ac:dyDescent="0.25">
      <c r="A56" s="84" t="s">
        <v>510</v>
      </c>
      <c r="B56" s="18" t="s">
        <v>511</v>
      </c>
      <c r="C56" s="18" t="s">
        <v>512</v>
      </c>
      <c r="D56" s="18" t="s">
        <v>513</v>
      </c>
      <c r="E56" s="18"/>
      <c r="F56" s="18"/>
      <c r="G56" s="18">
        <v>1</v>
      </c>
      <c r="H56" s="18"/>
      <c r="I56" s="18"/>
      <c r="J56" s="18"/>
    </row>
    <row r="57" spans="1:10" x14ac:dyDescent="0.25">
      <c r="A57" s="84" t="s">
        <v>514</v>
      </c>
      <c r="B57" s="18" t="s">
        <v>515</v>
      </c>
      <c r="C57" s="18" t="s">
        <v>516</v>
      </c>
      <c r="D57" s="18" t="s">
        <v>517</v>
      </c>
      <c r="E57" s="18"/>
      <c r="F57" s="18"/>
      <c r="G57" s="18">
        <v>1</v>
      </c>
      <c r="H57" s="18"/>
      <c r="I57" s="18"/>
      <c r="J57" s="18"/>
    </row>
    <row r="58" spans="1:10" x14ac:dyDescent="0.25">
      <c r="A58" s="84" t="s">
        <v>518</v>
      </c>
      <c r="B58" s="18" t="s">
        <v>519</v>
      </c>
      <c r="C58" s="18" t="s">
        <v>520</v>
      </c>
      <c r="D58" s="18" t="s">
        <v>521</v>
      </c>
      <c r="E58" s="18"/>
      <c r="F58" s="18"/>
      <c r="G58" s="18">
        <v>1</v>
      </c>
      <c r="H58" s="18"/>
      <c r="I58" s="18"/>
      <c r="J58" s="18"/>
    </row>
    <row r="59" spans="1:10" x14ac:dyDescent="0.25">
      <c r="A59" s="86" t="s">
        <v>522</v>
      </c>
      <c r="B59" s="87" t="s">
        <v>523</v>
      </c>
      <c r="C59" s="18" t="s">
        <v>524</v>
      </c>
      <c r="D59" s="18" t="s">
        <v>525</v>
      </c>
      <c r="E59" s="18"/>
      <c r="F59" s="18"/>
      <c r="G59" s="18">
        <v>1</v>
      </c>
      <c r="H59" s="87"/>
      <c r="I59" s="87"/>
      <c r="J59" s="87"/>
    </row>
    <row r="60" spans="1:10" s="13" customFormat="1" x14ac:dyDescent="0.25">
      <c r="A60" s="84" t="s">
        <v>526</v>
      </c>
      <c r="B60" s="18" t="s">
        <v>527</v>
      </c>
      <c r="C60" s="18" t="s">
        <v>528</v>
      </c>
      <c r="D60" s="18" t="s">
        <v>529</v>
      </c>
      <c r="E60" s="18"/>
      <c r="F60" s="18"/>
      <c r="G60" s="18">
        <v>1</v>
      </c>
      <c r="H60" s="18"/>
      <c r="I60" s="18"/>
      <c r="J60" s="18"/>
    </row>
    <row r="61" spans="1:10" s="13" customFormat="1" x14ac:dyDescent="0.25">
      <c r="A61" s="84" t="s">
        <v>530</v>
      </c>
      <c r="B61" s="18" t="s">
        <v>531</v>
      </c>
      <c r="C61" s="18" t="s">
        <v>532</v>
      </c>
      <c r="D61" s="18" t="s">
        <v>533</v>
      </c>
      <c r="E61" s="18"/>
      <c r="F61" s="18"/>
      <c r="G61" s="18">
        <v>1</v>
      </c>
      <c r="H61" s="18"/>
      <c r="I61" s="18"/>
      <c r="J61" s="18"/>
    </row>
    <row r="62" spans="1:10" x14ac:dyDescent="0.25">
      <c r="A62" s="84" t="s">
        <v>534</v>
      </c>
      <c r="B62" s="18" t="s">
        <v>535</v>
      </c>
      <c r="C62" s="18" t="s">
        <v>536</v>
      </c>
      <c r="D62" s="18" t="s">
        <v>537</v>
      </c>
      <c r="E62" s="18"/>
      <c r="F62" s="18"/>
      <c r="G62" s="18">
        <v>1</v>
      </c>
      <c r="H62" s="18"/>
      <c r="I62" s="18"/>
      <c r="J62" s="18"/>
    </row>
    <row r="63" spans="1:10" x14ac:dyDescent="0.25">
      <c r="A63" s="84" t="s">
        <v>538</v>
      </c>
      <c r="B63" s="18" t="s">
        <v>539</v>
      </c>
      <c r="C63" s="18" t="s">
        <v>540</v>
      </c>
      <c r="D63" s="18" t="s">
        <v>541</v>
      </c>
      <c r="E63" s="18"/>
      <c r="F63" s="18"/>
      <c r="G63" s="18">
        <v>1</v>
      </c>
      <c r="H63" s="18"/>
      <c r="I63" s="18"/>
      <c r="J63" s="18"/>
    </row>
    <row r="64" spans="1:10" x14ac:dyDescent="0.25">
      <c r="A64" s="84" t="s">
        <v>542</v>
      </c>
      <c r="B64" s="18" t="s">
        <v>543</v>
      </c>
      <c r="C64" s="18" t="s">
        <v>544</v>
      </c>
      <c r="D64" s="18" t="s">
        <v>545</v>
      </c>
      <c r="E64" s="18"/>
      <c r="F64" s="18"/>
      <c r="G64" s="18">
        <v>1</v>
      </c>
      <c r="H64" s="18"/>
      <c r="I64" s="18"/>
      <c r="J64" s="18"/>
    </row>
    <row r="65" spans="1:10" x14ac:dyDescent="0.25">
      <c r="A65" s="84" t="s">
        <v>546</v>
      </c>
      <c r="B65" s="18" t="s">
        <v>547</v>
      </c>
      <c r="C65" s="18" t="s">
        <v>548</v>
      </c>
      <c r="D65" s="18" t="s">
        <v>549</v>
      </c>
      <c r="E65" s="18"/>
      <c r="F65" s="18"/>
      <c r="G65" s="18">
        <v>1</v>
      </c>
      <c r="H65" s="18"/>
      <c r="I65" s="18"/>
      <c r="J65" s="82" t="s">
        <v>550</v>
      </c>
    </row>
    <row r="66" spans="1:10" ht="30" x14ac:dyDescent="0.25">
      <c r="A66" s="84" t="s">
        <v>551</v>
      </c>
      <c r="B66" s="18" t="s">
        <v>552</v>
      </c>
      <c r="C66" s="18" t="s">
        <v>553</v>
      </c>
      <c r="D66" s="18" t="s">
        <v>554</v>
      </c>
      <c r="E66" s="18"/>
      <c r="F66" s="18"/>
      <c r="G66" s="18">
        <v>7</v>
      </c>
      <c r="H66" s="18"/>
      <c r="I66" s="18"/>
      <c r="J66" s="82" t="s">
        <v>550</v>
      </c>
    </row>
    <row r="67" spans="1:10" x14ac:dyDescent="0.25">
      <c r="A67" s="86" t="s">
        <v>555</v>
      </c>
      <c r="B67" s="87" t="s">
        <v>556</v>
      </c>
      <c r="C67" s="87" t="s">
        <v>557</v>
      </c>
      <c r="D67" s="87" t="s">
        <v>558</v>
      </c>
      <c r="E67" s="87"/>
      <c r="F67" s="87"/>
      <c r="G67" s="87">
        <v>3</v>
      </c>
      <c r="H67" s="87"/>
      <c r="I67" s="87"/>
      <c r="J67" s="94" t="s">
        <v>550</v>
      </c>
    </row>
    <row r="68" spans="1:10" s="6" customFormat="1" x14ac:dyDescent="0.25">
      <c r="A68" s="90"/>
      <c r="B68" s="91"/>
      <c r="C68" s="91"/>
      <c r="D68" s="91"/>
      <c r="E68" s="91"/>
      <c r="F68" s="91"/>
      <c r="G68" s="91"/>
      <c r="H68" s="91"/>
      <c r="I68" s="91"/>
      <c r="J68" s="92"/>
    </row>
  </sheetData>
  <hyperlinks>
    <hyperlink ref="C9" r:id="rId1" display="https://www.digikey.com/product-detail/en/taiyo-yuden/LMK107B7105KA-T/587-1242-1-ND/931019"/>
    <hyperlink ref="C25" r:id="rId2" display="https://www.digikey.com/product-detail/en/diodes-incorporated/BSS138Q-7-F/BSS138Q-7-FDICT-ND/8283864"/>
    <hyperlink ref="C37" r:id="rId3" display="https://www.digikey.com/product-detail/en/stackpole-electronics-inc/RMCF0603FT6R98/RMCF0603FT6R98CT-ND/7790076"/>
    <hyperlink ref="C45" r:id="rId4" display="https://www.digikey.com/product-detail/en/analog-devices-inc/ADG836YRMZ/ADG836YRMZ-ND/820127"/>
    <hyperlink ref="C5" r:id="rId5" display="https://www.digikey.com/product-detail/en/yageo/CC0603KRX7R9BB104/311-1344-1-ND/2103128"/>
  </hyperlinks>
  <pageMargins left="0.7" right="0.7" top="0.75" bottom="0.75" header="0.3" footer="0.3"/>
  <pageSetup scale="70" fitToHeight="0" orientation="landscape" r:id="rId6"/>
  <drawing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F57"/>
  <sheetViews>
    <sheetView topLeftCell="A41" workbookViewId="0">
      <selection activeCell="C77" sqref="C77"/>
    </sheetView>
  </sheetViews>
  <sheetFormatPr defaultRowHeight="15" x14ac:dyDescent="0.25"/>
  <cols>
    <col min="1" max="1" width="27.42578125" customWidth="1"/>
    <col min="2" max="2" width="64" bestFit="1" customWidth="1"/>
    <col min="3" max="3" width="37.7109375" bestFit="1" customWidth="1"/>
    <col min="4" max="4" width="43.28515625" bestFit="1" customWidth="1"/>
    <col min="5" max="5" width="7.5703125" bestFit="1" customWidth="1"/>
    <col min="6" max="6" width="32" bestFit="1" customWidth="1"/>
  </cols>
  <sheetData>
    <row r="1" spans="1:6" ht="31.5" thickTop="1" thickBot="1" x14ac:dyDescent="0.3">
      <c r="A1" s="81" t="s">
        <v>316</v>
      </c>
      <c r="B1" s="81" t="s">
        <v>317</v>
      </c>
      <c r="C1" s="81" t="s">
        <v>318</v>
      </c>
      <c r="D1" s="81" t="s">
        <v>319</v>
      </c>
      <c r="E1" s="81" t="s">
        <v>563</v>
      </c>
      <c r="F1" s="81" t="s">
        <v>7</v>
      </c>
    </row>
    <row r="2" spans="1:6" ht="15.75" thickTop="1" x14ac:dyDescent="0.25">
      <c r="A2" s="96" t="s">
        <v>320</v>
      </c>
      <c r="B2" s="97" t="s">
        <v>321</v>
      </c>
      <c r="C2" s="97" t="s">
        <v>322</v>
      </c>
      <c r="D2" s="97" t="s">
        <v>323</v>
      </c>
      <c r="E2" s="97">
        <v>2</v>
      </c>
      <c r="F2" s="98" t="s">
        <v>324</v>
      </c>
    </row>
    <row r="3" spans="1:6" x14ac:dyDescent="0.25">
      <c r="A3" s="96" t="s">
        <v>330</v>
      </c>
      <c r="B3" s="97" t="s">
        <v>331</v>
      </c>
      <c r="C3" s="97" t="s">
        <v>332</v>
      </c>
      <c r="D3" s="97" t="s">
        <v>333</v>
      </c>
      <c r="E3" s="97">
        <v>1</v>
      </c>
      <c r="F3" s="97"/>
    </row>
    <row r="4" spans="1:6" ht="45" x14ac:dyDescent="0.25">
      <c r="A4" s="96" t="s">
        <v>334</v>
      </c>
      <c r="B4" s="97" t="s">
        <v>335</v>
      </c>
      <c r="C4" s="99" t="s">
        <v>569</v>
      </c>
      <c r="D4" s="97" t="s">
        <v>333</v>
      </c>
      <c r="E4" s="97">
        <v>21</v>
      </c>
      <c r="F4" s="97"/>
    </row>
    <row r="5" spans="1:6" x14ac:dyDescent="0.25">
      <c r="A5" s="96" t="s">
        <v>336</v>
      </c>
      <c r="B5" s="97" t="s">
        <v>337</v>
      </c>
      <c r="C5" s="97" t="s">
        <v>338</v>
      </c>
      <c r="D5" s="97" t="s">
        <v>333</v>
      </c>
      <c r="E5" s="97">
        <v>2</v>
      </c>
      <c r="F5" s="97"/>
    </row>
    <row r="6" spans="1:6" x14ac:dyDescent="0.25">
      <c r="A6" s="96" t="s">
        <v>339</v>
      </c>
      <c r="B6" s="97" t="s">
        <v>340</v>
      </c>
      <c r="C6" s="97" t="s">
        <v>341</v>
      </c>
      <c r="D6" s="97" t="s">
        <v>333</v>
      </c>
      <c r="E6" s="97">
        <v>2</v>
      </c>
      <c r="F6" s="97"/>
    </row>
    <row r="7" spans="1:6" x14ac:dyDescent="0.25">
      <c r="A7" s="96" t="s">
        <v>342</v>
      </c>
      <c r="B7" s="97" t="s">
        <v>343</v>
      </c>
      <c r="C7" s="97" t="s">
        <v>344</v>
      </c>
      <c r="D7" s="97" t="s">
        <v>345</v>
      </c>
      <c r="E7" s="97">
        <v>1</v>
      </c>
      <c r="F7" s="97"/>
    </row>
    <row r="8" spans="1:6" x14ac:dyDescent="0.25">
      <c r="A8" s="96" t="s">
        <v>346</v>
      </c>
      <c r="B8" s="97" t="s">
        <v>347</v>
      </c>
      <c r="C8" s="100" t="s">
        <v>564</v>
      </c>
      <c r="D8" s="97" t="s">
        <v>333</v>
      </c>
      <c r="E8" s="97">
        <v>2</v>
      </c>
      <c r="F8" s="97"/>
    </row>
    <row r="9" spans="1:6" x14ac:dyDescent="0.25">
      <c r="A9" s="96" t="s">
        <v>348</v>
      </c>
      <c r="B9" s="97" t="s">
        <v>349</v>
      </c>
      <c r="C9" s="97" t="s">
        <v>350</v>
      </c>
      <c r="D9" s="97" t="s">
        <v>351</v>
      </c>
      <c r="E9" s="97">
        <v>1</v>
      </c>
      <c r="F9" s="97"/>
    </row>
    <row r="10" spans="1:6" x14ac:dyDescent="0.25">
      <c r="A10" s="96" t="s">
        <v>352</v>
      </c>
      <c r="B10" s="97" t="s">
        <v>353</v>
      </c>
      <c r="C10" s="97" t="s">
        <v>354</v>
      </c>
      <c r="D10" s="97" t="s">
        <v>355</v>
      </c>
      <c r="E10" s="97">
        <v>2</v>
      </c>
      <c r="F10" s="97"/>
    </row>
    <row r="11" spans="1:6" x14ac:dyDescent="0.25">
      <c r="A11" s="96" t="s">
        <v>361</v>
      </c>
      <c r="B11" s="97" t="s">
        <v>362</v>
      </c>
      <c r="C11" s="97" t="s">
        <v>363</v>
      </c>
      <c r="D11" s="97" t="s">
        <v>364</v>
      </c>
      <c r="E11" s="97">
        <v>4</v>
      </c>
      <c r="F11" s="97"/>
    </row>
    <row r="12" spans="1:6" x14ac:dyDescent="0.25">
      <c r="A12" s="96" t="s">
        <v>369</v>
      </c>
      <c r="B12" s="96" t="s">
        <v>370</v>
      </c>
      <c r="C12" s="97" t="s">
        <v>371</v>
      </c>
      <c r="D12" s="97" t="s">
        <v>372</v>
      </c>
      <c r="E12" s="97">
        <v>1</v>
      </c>
      <c r="F12" s="97"/>
    </row>
    <row r="13" spans="1:6" x14ac:dyDescent="0.25">
      <c r="A13" s="96" t="s">
        <v>373</v>
      </c>
      <c r="B13" s="97" t="s">
        <v>374</v>
      </c>
      <c r="C13" s="97" t="s">
        <v>375</v>
      </c>
      <c r="D13" s="97" t="s">
        <v>376</v>
      </c>
      <c r="E13" s="97">
        <v>1</v>
      </c>
      <c r="F13" s="97"/>
    </row>
    <row r="14" spans="1:6" x14ac:dyDescent="0.25">
      <c r="A14" s="96" t="s">
        <v>381</v>
      </c>
      <c r="B14" s="96" t="s">
        <v>378</v>
      </c>
      <c r="C14" s="97" t="s">
        <v>382</v>
      </c>
      <c r="D14" s="97" t="s">
        <v>383</v>
      </c>
      <c r="E14" s="97">
        <v>1</v>
      </c>
      <c r="F14" s="97"/>
    </row>
    <row r="15" spans="1:6" x14ac:dyDescent="0.25">
      <c r="A15" s="96" t="s">
        <v>388</v>
      </c>
      <c r="B15" s="96" t="s">
        <v>385</v>
      </c>
      <c r="C15" s="97" t="s">
        <v>389</v>
      </c>
      <c r="D15" s="97" t="s">
        <v>390</v>
      </c>
      <c r="E15" s="97">
        <v>1</v>
      </c>
      <c r="F15" s="97"/>
    </row>
    <row r="16" spans="1:6" x14ac:dyDescent="0.25">
      <c r="A16" s="96" t="s">
        <v>394</v>
      </c>
      <c r="B16" s="96" t="s">
        <v>130</v>
      </c>
      <c r="C16" s="97" t="s">
        <v>395</v>
      </c>
      <c r="D16" s="97" t="s">
        <v>396</v>
      </c>
      <c r="E16" s="97">
        <v>2</v>
      </c>
      <c r="F16" s="97" t="s">
        <v>397</v>
      </c>
    </row>
    <row r="17" spans="1:6" x14ac:dyDescent="0.25">
      <c r="A17" s="96" t="s">
        <v>405</v>
      </c>
      <c r="B17" s="97" t="s">
        <v>566</v>
      </c>
      <c r="C17" s="101" t="s">
        <v>565</v>
      </c>
      <c r="D17" s="97" t="s">
        <v>406</v>
      </c>
      <c r="E17" s="97">
        <v>2</v>
      </c>
      <c r="F17" s="97"/>
    </row>
    <row r="18" spans="1:6" x14ac:dyDescent="0.25">
      <c r="A18" s="96" t="s">
        <v>407</v>
      </c>
      <c r="B18" s="97" t="s">
        <v>408</v>
      </c>
      <c r="C18" s="97" t="s">
        <v>409</v>
      </c>
      <c r="D18" s="97" t="s">
        <v>410</v>
      </c>
      <c r="E18" s="97">
        <v>6</v>
      </c>
      <c r="F18" s="97"/>
    </row>
    <row r="19" spans="1:6" x14ac:dyDescent="0.25">
      <c r="A19" s="96" t="s">
        <v>411</v>
      </c>
      <c r="B19" s="97" t="s">
        <v>412</v>
      </c>
      <c r="C19" s="97" t="s">
        <v>413</v>
      </c>
      <c r="D19" s="97" t="s">
        <v>414</v>
      </c>
      <c r="E19" s="97">
        <v>1</v>
      </c>
      <c r="F19" s="97"/>
    </row>
    <row r="20" spans="1:6" x14ac:dyDescent="0.25">
      <c r="A20" s="96" t="s">
        <v>415</v>
      </c>
      <c r="B20" s="97" t="s">
        <v>416</v>
      </c>
      <c r="C20" s="97" t="s">
        <v>417</v>
      </c>
      <c r="D20" s="97" t="s">
        <v>414</v>
      </c>
      <c r="E20" s="97">
        <v>1</v>
      </c>
      <c r="F20" s="97"/>
    </row>
    <row r="21" spans="1:6" x14ac:dyDescent="0.25">
      <c r="A21" s="96" t="s">
        <v>418</v>
      </c>
      <c r="B21" s="97" t="s">
        <v>419</v>
      </c>
      <c r="C21" s="97" t="s">
        <v>420</v>
      </c>
      <c r="D21" s="97" t="s">
        <v>414</v>
      </c>
      <c r="E21" s="97">
        <v>1</v>
      </c>
      <c r="F21" s="97"/>
    </row>
    <row r="22" spans="1:6" x14ac:dyDescent="0.25">
      <c r="A22" s="96" t="s">
        <v>421</v>
      </c>
      <c r="B22" s="97" t="s">
        <v>422</v>
      </c>
      <c r="C22" s="97" t="s">
        <v>423</v>
      </c>
      <c r="D22" s="97" t="s">
        <v>414</v>
      </c>
      <c r="E22" s="97">
        <v>1</v>
      </c>
      <c r="F22" s="97"/>
    </row>
    <row r="23" spans="1:6" x14ac:dyDescent="0.25">
      <c r="A23" s="96" t="s">
        <v>424</v>
      </c>
      <c r="B23" s="97" t="s">
        <v>425</v>
      </c>
      <c r="C23" s="97" t="s">
        <v>426</v>
      </c>
      <c r="D23" s="97" t="s">
        <v>414</v>
      </c>
      <c r="E23" s="97">
        <v>4</v>
      </c>
      <c r="F23" s="97"/>
    </row>
    <row r="24" spans="1:6" x14ac:dyDescent="0.25">
      <c r="A24" s="96" t="s">
        <v>427</v>
      </c>
      <c r="B24" s="97" t="s">
        <v>428</v>
      </c>
      <c r="C24" s="97" t="s">
        <v>429</v>
      </c>
      <c r="D24" s="97" t="s">
        <v>414</v>
      </c>
      <c r="E24" s="97">
        <v>1</v>
      </c>
      <c r="F24" s="97"/>
    </row>
    <row r="25" spans="1:6" x14ac:dyDescent="0.25">
      <c r="A25" s="96" t="s">
        <v>430</v>
      </c>
      <c r="B25" s="97" t="s">
        <v>431</v>
      </c>
      <c r="C25" s="97" t="s">
        <v>432</v>
      </c>
      <c r="D25" s="97" t="s">
        <v>414</v>
      </c>
      <c r="E25" s="97">
        <v>4</v>
      </c>
      <c r="F25" s="97"/>
    </row>
    <row r="26" spans="1:6" x14ac:dyDescent="0.25">
      <c r="A26" s="96" t="s">
        <v>433</v>
      </c>
      <c r="B26" s="97" t="s">
        <v>434</v>
      </c>
      <c r="C26" s="97" t="s">
        <v>435</v>
      </c>
      <c r="D26" s="97" t="s">
        <v>436</v>
      </c>
      <c r="E26" s="97">
        <v>1</v>
      </c>
      <c r="F26" s="97"/>
    </row>
    <row r="27" spans="1:6" ht="30" x14ac:dyDescent="0.25">
      <c r="A27" s="96" t="s">
        <v>437</v>
      </c>
      <c r="B27" s="97" t="s">
        <v>438</v>
      </c>
      <c r="C27" s="97" t="s">
        <v>439</v>
      </c>
      <c r="D27" s="97" t="s">
        <v>414</v>
      </c>
      <c r="E27" s="97">
        <v>11</v>
      </c>
      <c r="F27" s="97"/>
    </row>
    <row r="28" spans="1:6" x14ac:dyDescent="0.25">
      <c r="A28" s="96" t="s">
        <v>440</v>
      </c>
      <c r="B28" s="97" t="s">
        <v>441</v>
      </c>
      <c r="C28" s="97" t="s">
        <v>442</v>
      </c>
      <c r="D28" s="97" t="s">
        <v>414</v>
      </c>
      <c r="E28" s="97">
        <v>6</v>
      </c>
      <c r="F28" s="97"/>
    </row>
    <row r="29" spans="1:6" x14ac:dyDescent="0.25">
      <c r="A29" s="96" t="s">
        <v>443</v>
      </c>
      <c r="B29" s="97" t="s">
        <v>444</v>
      </c>
      <c r="C29" s="101" t="s">
        <v>567</v>
      </c>
      <c r="D29" s="97" t="s">
        <v>414</v>
      </c>
      <c r="E29" s="97">
        <v>1</v>
      </c>
      <c r="F29" s="97"/>
    </row>
    <row r="30" spans="1:6" ht="60" x14ac:dyDescent="0.25">
      <c r="A30" s="96" t="s">
        <v>445</v>
      </c>
      <c r="B30" s="97" t="s">
        <v>446</v>
      </c>
      <c r="C30" s="97" t="s">
        <v>447</v>
      </c>
      <c r="D30" s="97" t="s">
        <v>448</v>
      </c>
      <c r="E30" s="97">
        <v>13</v>
      </c>
      <c r="F30" s="97"/>
    </row>
    <row r="31" spans="1:6" x14ac:dyDescent="0.25">
      <c r="A31" s="96" t="s">
        <v>449</v>
      </c>
      <c r="B31" s="97" t="s">
        <v>446</v>
      </c>
      <c r="C31" s="97" t="s">
        <v>450</v>
      </c>
      <c r="D31" s="97" t="s">
        <v>451</v>
      </c>
      <c r="E31" s="97">
        <v>3</v>
      </c>
      <c r="F31" s="97"/>
    </row>
    <row r="32" spans="1:6" ht="30" x14ac:dyDescent="0.25">
      <c r="A32" s="96" t="s">
        <v>452</v>
      </c>
      <c r="B32" s="97" t="s">
        <v>446</v>
      </c>
      <c r="C32" s="97" t="s">
        <v>453</v>
      </c>
      <c r="D32" s="97" t="s">
        <v>454</v>
      </c>
      <c r="E32" s="97">
        <v>5</v>
      </c>
      <c r="F32" s="97"/>
    </row>
    <row r="33" spans="1:6" x14ac:dyDescent="0.25">
      <c r="A33" s="96" t="s">
        <v>455</v>
      </c>
      <c r="B33" s="97" t="s">
        <v>456</v>
      </c>
      <c r="C33" s="97" t="s">
        <v>457</v>
      </c>
      <c r="D33" s="97" t="s">
        <v>458</v>
      </c>
      <c r="E33" s="97">
        <v>2</v>
      </c>
      <c r="F33" s="97"/>
    </row>
    <row r="34" spans="1:6" x14ac:dyDescent="0.25">
      <c r="A34" s="96" t="s">
        <v>459</v>
      </c>
      <c r="B34" s="97" t="s">
        <v>460</v>
      </c>
      <c r="C34" s="97" t="s">
        <v>461</v>
      </c>
      <c r="D34" s="97" t="s">
        <v>462</v>
      </c>
      <c r="E34" s="97">
        <v>1</v>
      </c>
      <c r="F34" s="97"/>
    </row>
    <row r="35" spans="1:6" x14ac:dyDescent="0.25">
      <c r="A35" s="96" t="s">
        <v>463</v>
      </c>
      <c r="B35" s="97" t="s">
        <v>464</v>
      </c>
      <c r="C35" s="97" t="s">
        <v>465</v>
      </c>
      <c r="D35" s="97" t="s">
        <v>466</v>
      </c>
      <c r="E35" s="97">
        <v>1</v>
      </c>
      <c r="F35" s="97"/>
    </row>
    <row r="36" spans="1:6" x14ac:dyDescent="0.25">
      <c r="A36" s="96" t="s">
        <v>467</v>
      </c>
      <c r="B36" s="97" t="s">
        <v>468</v>
      </c>
      <c r="C36" s="97" t="s">
        <v>469</v>
      </c>
      <c r="D36" s="97" t="s">
        <v>470</v>
      </c>
      <c r="E36" s="97">
        <v>1</v>
      </c>
      <c r="F36" s="97"/>
    </row>
    <row r="37" spans="1:6" x14ac:dyDescent="0.25">
      <c r="A37" s="96" t="s">
        <v>471</v>
      </c>
      <c r="B37" s="97" t="s">
        <v>472</v>
      </c>
      <c r="C37" s="101" t="s">
        <v>568</v>
      </c>
      <c r="D37" s="97" t="s">
        <v>473</v>
      </c>
      <c r="E37" s="97">
        <v>1</v>
      </c>
      <c r="F37" s="97"/>
    </row>
    <row r="38" spans="1:6" x14ac:dyDescent="0.25">
      <c r="A38" s="96" t="s">
        <v>474</v>
      </c>
      <c r="B38" s="97" t="s">
        <v>475</v>
      </c>
      <c r="C38" s="97" t="s">
        <v>476</v>
      </c>
      <c r="D38" s="97" t="s">
        <v>477</v>
      </c>
      <c r="E38" s="97">
        <v>2</v>
      </c>
      <c r="F38" s="97"/>
    </row>
    <row r="39" spans="1:6" x14ac:dyDescent="0.25">
      <c r="A39" s="96" t="s">
        <v>478</v>
      </c>
      <c r="B39" s="97" t="s">
        <v>479</v>
      </c>
      <c r="C39" s="97" t="s">
        <v>480</v>
      </c>
      <c r="D39" s="97" t="s">
        <v>481</v>
      </c>
      <c r="E39" s="97">
        <v>1</v>
      </c>
      <c r="F39" s="97"/>
    </row>
    <row r="40" spans="1:6" x14ac:dyDescent="0.25">
      <c r="A40" s="96" t="s">
        <v>482</v>
      </c>
      <c r="B40" s="97" t="s">
        <v>483</v>
      </c>
      <c r="C40" s="97" t="s">
        <v>484</v>
      </c>
      <c r="D40" s="97" t="s">
        <v>485</v>
      </c>
      <c r="E40" s="97">
        <v>1</v>
      </c>
      <c r="F40" s="97"/>
    </row>
    <row r="41" spans="1:6" x14ac:dyDescent="0.25">
      <c r="A41" s="96" t="s">
        <v>486</v>
      </c>
      <c r="B41" s="97" t="s">
        <v>487</v>
      </c>
      <c r="C41" s="97" t="s">
        <v>488</v>
      </c>
      <c r="D41" s="97" t="s">
        <v>489</v>
      </c>
      <c r="E41" s="97">
        <v>1</v>
      </c>
      <c r="F41" s="97"/>
    </row>
    <row r="42" spans="1:6" x14ac:dyDescent="0.25">
      <c r="A42" s="96" t="s">
        <v>494</v>
      </c>
      <c r="B42" s="97" t="s">
        <v>495</v>
      </c>
      <c r="C42" s="97" t="s">
        <v>496</v>
      </c>
      <c r="D42" s="97" t="s">
        <v>497</v>
      </c>
      <c r="E42" s="97">
        <v>1</v>
      </c>
      <c r="F42" s="97"/>
    </row>
    <row r="43" spans="1:6" x14ac:dyDescent="0.25">
      <c r="A43" s="96" t="s">
        <v>498</v>
      </c>
      <c r="B43" s="97" t="s">
        <v>499</v>
      </c>
      <c r="C43" s="97" t="s">
        <v>500</v>
      </c>
      <c r="D43" s="97" t="s">
        <v>501</v>
      </c>
      <c r="E43" s="97">
        <v>1</v>
      </c>
      <c r="F43" s="97"/>
    </row>
    <row r="44" spans="1:6" x14ac:dyDescent="0.25">
      <c r="A44" s="96" t="s">
        <v>502</v>
      </c>
      <c r="B44" s="97" t="s">
        <v>503</v>
      </c>
      <c r="C44" s="97" t="s">
        <v>504</v>
      </c>
      <c r="D44" s="97" t="s">
        <v>505</v>
      </c>
      <c r="E44" s="97">
        <v>1</v>
      </c>
      <c r="F44" s="97"/>
    </row>
    <row r="45" spans="1:6" x14ac:dyDescent="0.25">
      <c r="A45" s="96" t="s">
        <v>506</v>
      </c>
      <c r="B45" s="97" t="s">
        <v>507</v>
      </c>
      <c r="C45" s="97" t="s">
        <v>508</v>
      </c>
      <c r="D45" s="97" t="s">
        <v>509</v>
      </c>
      <c r="E45" s="97">
        <v>1</v>
      </c>
      <c r="F45" s="97"/>
    </row>
    <row r="46" spans="1:6" x14ac:dyDescent="0.25">
      <c r="A46" s="96" t="s">
        <v>510</v>
      </c>
      <c r="B46" s="97" t="s">
        <v>511</v>
      </c>
      <c r="C46" s="97" t="s">
        <v>512</v>
      </c>
      <c r="D46" s="97" t="s">
        <v>513</v>
      </c>
      <c r="E46" s="97">
        <v>1</v>
      </c>
      <c r="F46" s="97"/>
    </row>
    <row r="47" spans="1:6" x14ac:dyDescent="0.25">
      <c r="A47" s="96" t="s">
        <v>514</v>
      </c>
      <c r="B47" s="97" t="s">
        <v>515</v>
      </c>
      <c r="C47" s="97" t="s">
        <v>516</v>
      </c>
      <c r="D47" s="97" t="s">
        <v>517</v>
      </c>
      <c r="E47" s="97">
        <v>1</v>
      </c>
      <c r="F47" s="97"/>
    </row>
    <row r="48" spans="1:6" x14ac:dyDescent="0.25">
      <c r="A48" s="96" t="s">
        <v>518</v>
      </c>
      <c r="B48" s="97" t="s">
        <v>519</v>
      </c>
      <c r="C48" s="97" t="s">
        <v>520</v>
      </c>
      <c r="D48" s="97" t="s">
        <v>521</v>
      </c>
      <c r="E48" s="97">
        <v>1</v>
      </c>
      <c r="F48" s="97"/>
    </row>
    <row r="49" spans="1:6" x14ac:dyDescent="0.25">
      <c r="A49" s="96" t="s">
        <v>522</v>
      </c>
      <c r="B49" s="97" t="s">
        <v>523</v>
      </c>
      <c r="C49" s="97" t="s">
        <v>524</v>
      </c>
      <c r="D49" s="97" t="s">
        <v>525</v>
      </c>
      <c r="E49" s="97">
        <v>1</v>
      </c>
      <c r="F49" s="97"/>
    </row>
    <row r="50" spans="1:6" x14ac:dyDescent="0.25">
      <c r="A50" s="96" t="s">
        <v>526</v>
      </c>
      <c r="B50" s="97" t="s">
        <v>527</v>
      </c>
      <c r="C50" s="97" t="s">
        <v>528</v>
      </c>
      <c r="D50" s="97" t="s">
        <v>529</v>
      </c>
      <c r="E50" s="97">
        <v>1</v>
      </c>
      <c r="F50" s="97"/>
    </row>
    <row r="51" spans="1:6" x14ac:dyDescent="0.25">
      <c r="A51" s="96" t="s">
        <v>530</v>
      </c>
      <c r="B51" s="97" t="s">
        <v>531</v>
      </c>
      <c r="C51" s="97" t="s">
        <v>532</v>
      </c>
      <c r="D51" s="97" t="s">
        <v>533</v>
      </c>
      <c r="E51" s="97">
        <v>1</v>
      </c>
      <c r="F51" s="97"/>
    </row>
    <row r="52" spans="1:6" x14ac:dyDescent="0.25">
      <c r="A52" s="96" t="s">
        <v>534</v>
      </c>
      <c r="B52" s="97" t="s">
        <v>535</v>
      </c>
      <c r="C52" s="97" t="s">
        <v>536</v>
      </c>
      <c r="D52" s="97" t="s">
        <v>537</v>
      </c>
      <c r="E52" s="97">
        <v>1</v>
      </c>
      <c r="F52" s="97"/>
    </row>
    <row r="53" spans="1:6" x14ac:dyDescent="0.25">
      <c r="A53" s="96" t="s">
        <v>538</v>
      </c>
      <c r="B53" s="97" t="s">
        <v>539</v>
      </c>
      <c r="C53" s="97" t="s">
        <v>540</v>
      </c>
      <c r="D53" s="97" t="s">
        <v>541</v>
      </c>
      <c r="E53" s="97">
        <v>1</v>
      </c>
      <c r="F53" s="97"/>
    </row>
    <row r="54" spans="1:6" x14ac:dyDescent="0.25">
      <c r="A54" s="96" t="s">
        <v>542</v>
      </c>
      <c r="B54" s="97" t="s">
        <v>543</v>
      </c>
      <c r="C54" s="97" t="s">
        <v>544</v>
      </c>
      <c r="D54" s="97" t="s">
        <v>545</v>
      </c>
      <c r="E54" s="97">
        <v>1</v>
      </c>
      <c r="F54" s="97"/>
    </row>
    <row r="55" spans="1:6" x14ac:dyDescent="0.25">
      <c r="A55" s="96" t="s">
        <v>546</v>
      </c>
      <c r="B55" s="97" t="s">
        <v>547</v>
      </c>
      <c r="C55" s="97" t="s">
        <v>548</v>
      </c>
      <c r="D55" s="97" t="s">
        <v>549</v>
      </c>
      <c r="E55" s="97">
        <v>1</v>
      </c>
      <c r="F55" s="98" t="s">
        <v>550</v>
      </c>
    </row>
    <row r="56" spans="1:6" ht="30" x14ac:dyDescent="0.25">
      <c r="A56" s="96" t="s">
        <v>551</v>
      </c>
      <c r="B56" s="97" t="s">
        <v>552</v>
      </c>
      <c r="C56" s="97" t="s">
        <v>553</v>
      </c>
      <c r="D56" s="97" t="s">
        <v>554</v>
      </c>
      <c r="E56" s="97">
        <v>7</v>
      </c>
      <c r="F56" s="98" t="s">
        <v>550</v>
      </c>
    </row>
    <row r="57" spans="1:6" x14ac:dyDescent="0.25">
      <c r="A57" s="96" t="s">
        <v>555</v>
      </c>
      <c r="B57" s="97" t="s">
        <v>556</v>
      </c>
      <c r="C57" s="97" t="s">
        <v>557</v>
      </c>
      <c r="D57" s="97" t="s">
        <v>558</v>
      </c>
      <c r="E57" s="97">
        <v>3</v>
      </c>
      <c r="F57" s="98" t="s">
        <v>550</v>
      </c>
    </row>
  </sheetData>
  <hyperlinks>
    <hyperlink ref="C8" r:id="rId1" display="https://www.digikey.com/product-detail/en/taiyo-yuden/LMK107B7105KA-T/587-1242-1-ND/931019"/>
    <hyperlink ref="C4" r:id="rId2" display="https://www.digikey.com/product-detail/en/yageo/CC0603KRX7R9BB104/311-1344-1-ND/2103128"/>
    <hyperlink ref="C17" r:id="rId3" display="https://www.digikey.com/product-detail/en/diodes-incorporated/BSS138Q-7-F/BSS138Q-7-FDICT-ND/8283864"/>
    <hyperlink ref="C29" r:id="rId4" display="https://www.digikey.com/product-detail/en/stackpole-electronics-inc/RMCF0603FT6R98/RMCF0603FT6R98CT-ND/7790076"/>
    <hyperlink ref="C37" r:id="rId5" display="https://www.digikey.com/product-detail/en/analog-devices-inc/ADG836YRMZ/ADG836YRMZ-ND/820127"/>
  </hyperlinks>
  <pageMargins left="0.25" right="0.25" top="0.75" bottom="0.75" header="0.3" footer="0.3"/>
  <pageSetup scale="48" orientation="portrait" r:id="rId6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M35"/>
  <sheetViews>
    <sheetView topLeftCell="B1" workbookViewId="0">
      <selection activeCell="F39" sqref="F39"/>
    </sheetView>
  </sheetViews>
  <sheetFormatPr defaultRowHeight="15" x14ac:dyDescent="0.25"/>
  <cols>
    <col min="1" max="1" width="10.42578125" customWidth="1"/>
    <col min="2" max="2" width="62.28515625" customWidth="1"/>
    <col min="3" max="3" width="41.5703125" customWidth="1"/>
    <col min="4" max="4" width="19.140625" customWidth="1"/>
    <col min="5" max="5" width="21.85546875" customWidth="1"/>
    <col min="6" max="6" width="21" customWidth="1"/>
    <col min="7" max="7" width="8.7109375" customWidth="1"/>
    <col min="8" max="9" width="7.5703125" bestFit="1" customWidth="1"/>
    <col min="10" max="10" width="7.5703125" customWidth="1"/>
    <col min="11" max="11" width="8.85546875" customWidth="1"/>
    <col min="12" max="12" width="10.28515625" style="118" customWidth="1"/>
    <col min="13" max="13" width="58.42578125" customWidth="1"/>
  </cols>
  <sheetData>
    <row r="1" spans="1:13" s="4" customFormat="1" ht="31.5" thickTop="1" thickBot="1" x14ac:dyDescent="0.3">
      <c r="A1" s="72" t="s">
        <v>248</v>
      </c>
      <c r="B1" s="72" t="s">
        <v>5</v>
      </c>
      <c r="C1" s="73" t="s">
        <v>12</v>
      </c>
      <c r="D1" s="73" t="s">
        <v>0</v>
      </c>
      <c r="E1" s="72" t="s">
        <v>4</v>
      </c>
      <c r="F1" s="73" t="s">
        <v>2</v>
      </c>
      <c r="G1" s="73" t="s">
        <v>1</v>
      </c>
      <c r="H1" s="72" t="s">
        <v>22</v>
      </c>
      <c r="I1" s="72" t="s">
        <v>24</v>
      </c>
      <c r="J1" s="72" t="s">
        <v>299</v>
      </c>
      <c r="K1" s="72" t="s">
        <v>23</v>
      </c>
      <c r="L1" s="141" t="s">
        <v>616</v>
      </c>
      <c r="M1" s="73" t="s">
        <v>7</v>
      </c>
    </row>
    <row r="2" spans="1:13" ht="15.75" thickTop="1" x14ac:dyDescent="0.25">
      <c r="A2" s="14" t="s">
        <v>240</v>
      </c>
      <c r="B2" s="17" t="s">
        <v>61</v>
      </c>
      <c r="C2" s="14" t="s">
        <v>62</v>
      </c>
      <c r="D2" s="14" t="s">
        <v>63</v>
      </c>
      <c r="E2" s="14" t="s">
        <v>562</v>
      </c>
      <c r="F2" s="14" t="s">
        <v>64</v>
      </c>
      <c r="G2" s="19">
        <v>247.65</v>
      </c>
      <c r="H2" s="14">
        <v>15</v>
      </c>
      <c r="I2" s="14">
        <v>1</v>
      </c>
      <c r="J2" s="14" t="s">
        <v>297</v>
      </c>
      <c r="K2" s="38">
        <f>IF(J2="y",G2/H2*I2, 0)</f>
        <v>16.510000000000002</v>
      </c>
      <c r="L2" s="142">
        <v>22</v>
      </c>
      <c r="M2" s="14" t="s">
        <v>65</v>
      </c>
    </row>
    <row r="3" spans="1:13" x14ac:dyDescent="0.25">
      <c r="A3" s="14" t="s">
        <v>240</v>
      </c>
      <c r="B3" s="17" t="s">
        <v>247</v>
      </c>
      <c r="C3" s="17" t="s">
        <v>247</v>
      </c>
      <c r="D3" s="14" t="s">
        <v>63</v>
      </c>
      <c r="E3" s="14" t="s">
        <v>562</v>
      </c>
      <c r="F3" s="14" t="s">
        <v>64</v>
      </c>
      <c r="G3" s="19">
        <v>50</v>
      </c>
      <c r="H3" s="14">
        <v>15</v>
      </c>
      <c r="I3" s="14">
        <v>1</v>
      </c>
      <c r="J3" s="14" t="s">
        <v>297</v>
      </c>
      <c r="K3" s="38">
        <f>G3/H3*I3</f>
        <v>3.3333333333333335</v>
      </c>
      <c r="L3" s="142">
        <v>30</v>
      </c>
      <c r="M3" s="14" t="s">
        <v>65</v>
      </c>
    </row>
    <row r="4" spans="1:13" x14ac:dyDescent="0.25">
      <c r="A4" s="14" t="s">
        <v>240</v>
      </c>
      <c r="B4" s="17" t="s">
        <v>67</v>
      </c>
      <c r="C4" s="14" t="s">
        <v>62</v>
      </c>
      <c r="D4" s="14" t="s">
        <v>173</v>
      </c>
      <c r="E4" s="14" t="s">
        <v>173</v>
      </c>
      <c r="F4" s="14"/>
      <c r="G4" s="19">
        <v>180</v>
      </c>
      <c r="H4" s="14">
        <v>1</v>
      </c>
      <c r="I4" s="14">
        <v>1</v>
      </c>
      <c r="J4" s="14" t="s">
        <v>297</v>
      </c>
      <c r="K4" s="38">
        <f>G4/H4*I4</f>
        <v>180</v>
      </c>
      <c r="L4" s="142">
        <v>22</v>
      </c>
      <c r="M4" s="14" t="s">
        <v>66</v>
      </c>
    </row>
    <row r="5" spans="1:13" x14ac:dyDescent="0.25">
      <c r="A5" s="14" t="s">
        <v>240</v>
      </c>
      <c r="B5" s="17" t="s">
        <v>60</v>
      </c>
      <c r="C5" s="14" t="s">
        <v>62</v>
      </c>
      <c r="D5" s="14" t="s">
        <v>68</v>
      </c>
      <c r="E5" s="14" t="s">
        <v>562</v>
      </c>
      <c r="F5" s="14" t="s">
        <v>174</v>
      </c>
      <c r="G5" s="19">
        <v>155</v>
      </c>
      <c r="H5" s="14">
        <v>1</v>
      </c>
      <c r="I5" s="14">
        <v>1</v>
      </c>
      <c r="J5" s="14" t="s">
        <v>297</v>
      </c>
      <c r="K5" s="38">
        <f>G5/H5*I5</f>
        <v>155</v>
      </c>
      <c r="L5" s="142">
        <v>22</v>
      </c>
      <c r="M5" s="14" t="s">
        <v>66</v>
      </c>
    </row>
    <row r="6" spans="1:13" x14ac:dyDescent="0.25">
      <c r="L6"/>
    </row>
    <row r="7" spans="1:13" x14ac:dyDescent="0.25">
      <c r="A7" s="14" t="s">
        <v>240</v>
      </c>
      <c r="B7" s="17" t="s">
        <v>112</v>
      </c>
      <c r="C7" s="17" t="s">
        <v>111</v>
      </c>
      <c r="D7" s="14" t="s">
        <v>70</v>
      </c>
      <c r="E7" s="18">
        <v>1395391</v>
      </c>
      <c r="F7" s="14" t="s">
        <v>113</v>
      </c>
      <c r="G7" s="16">
        <v>6.65</v>
      </c>
      <c r="H7" s="15">
        <v>1</v>
      </c>
      <c r="I7" s="34">
        <v>0.2</v>
      </c>
      <c r="J7" s="40" t="str">
        <f>'Sensors and Comms'!J2</f>
        <v>n</v>
      </c>
      <c r="K7" s="38">
        <f>IF(J7="y",G7/H7*I7, 0)</f>
        <v>0</v>
      </c>
      <c r="L7" s="142"/>
      <c r="M7" s="14" t="s">
        <v>610</v>
      </c>
    </row>
    <row r="8" spans="1:13" x14ac:dyDescent="0.25">
      <c r="L8"/>
    </row>
    <row r="9" spans="1:13" x14ac:dyDescent="0.25">
      <c r="A9" s="14" t="s">
        <v>240</v>
      </c>
      <c r="B9" s="17" t="s">
        <v>217</v>
      </c>
      <c r="C9" s="14" t="s">
        <v>207</v>
      </c>
      <c r="D9" s="14" t="s">
        <v>10</v>
      </c>
      <c r="E9" s="14" t="s">
        <v>216</v>
      </c>
      <c r="F9" s="14" t="s">
        <v>215</v>
      </c>
      <c r="G9" s="19">
        <v>5.34</v>
      </c>
      <c r="H9" s="14">
        <v>100</v>
      </c>
      <c r="I9" s="14">
        <v>3</v>
      </c>
      <c r="J9" s="14" t="s">
        <v>297</v>
      </c>
      <c r="K9" s="38">
        <f t="shared" ref="K9:K10" si="0">G9/H9*I9</f>
        <v>0.16019999999999998</v>
      </c>
      <c r="L9" s="142"/>
      <c r="M9" s="14"/>
    </row>
    <row r="10" spans="1:13" x14ac:dyDescent="0.25">
      <c r="A10" s="14" t="s">
        <v>240</v>
      </c>
      <c r="B10" s="17" t="s">
        <v>209</v>
      </c>
      <c r="C10" s="14" t="s">
        <v>207</v>
      </c>
      <c r="D10" s="14" t="s">
        <v>10</v>
      </c>
      <c r="E10" s="14" t="s">
        <v>117</v>
      </c>
      <c r="F10" s="14" t="s">
        <v>118</v>
      </c>
      <c r="G10" s="19">
        <v>2.74</v>
      </c>
      <c r="H10" s="14">
        <v>100</v>
      </c>
      <c r="I10" s="14">
        <v>0</v>
      </c>
      <c r="J10" s="14" t="s">
        <v>297</v>
      </c>
      <c r="K10" s="38">
        <f t="shared" si="0"/>
        <v>0</v>
      </c>
      <c r="L10" s="142"/>
      <c r="M10" s="14" t="s">
        <v>210</v>
      </c>
    </row>
    <row r="11" spans="1:13" x14ac:dyDescent="0.25">
      <c r="L11"/>
    </row>
    <row r="12" spans="1:13" x14ac:dyDescent="0.25">
      <c r="A12" s="14" t="s">
        <v>240</v>
      </c>
      <c r="B12" s="17" t="s">
        <v>204</v>
      </c>
      <c r="C12" s="14" t="s">
        <v>185</v>
      </c>
      <c r="D12" s="14" t="s">
        <v>10</v>
      </c>
      <c r="E12" s="14" t="s">
        <v>187</v>
      </c>
      <c r="F12" s="14" t="s">
        <v>186</v>
      </c>
      <c r="G12" s="19">
        <v>6.16</v>
      </c>
      <c r="H12" s="14">
        <v>100</v>
      </c>
      <c r="I12" s="14">
        <v>4</v>
      </c>
      <c r="J12" s="41" t="str">
        <f>'Sensors and Comms'!J8</f>
        <v>n</v>
      </c>
      <c r="K12" s="38">
        <f>IF(J12="y",G12/H12*I12, 0)</f>
        <v>0</v>
      </c>
      <c r="L12" s="142"/>
      <c r="M12" s="14"/>
    </row>
    <row r="13" spans="1:13" x14ac:dyDescent="0.25">
      <c r="A13" s="14" t="s">
        <v>240</v>
      </c>
      <c r="B13" s="17" t="s">
        <v>205</v>
      </c>
      <c r="C13" s="14" t="s">
        <v>185</v>
      </c>
      <c r="D13" s="14" t="s">
        <v>10</v>
      </c>
      <c r="E13" s="14" t="s">
        <v>189</v>
      </c>
      <c r="F13" s="14" t="s">
        <v>188</v>
      </c>
      <c r="G13" s="19">
        <v>3.12</v>
      </c>
      <c r="H13" s="14">
        <v>100</v>
      </c>
      <c r="I13" s="14">
        <v>4</v>
      </c>
      <c r="J13" s="41" t="str">
        <f>'Sensors and Comms'!J8</f>
        <v>n</v>
      </c>
      <c r="K13" s="38">
        <f>IF(J13="y",G13/H13*I13, 0)</f>
        <v>0</v>
      </c>
      <c r="L13" s="142"/>
      <c r="M13" s="14"/>
    </row>
    <row r="14" spans="1:13" x14ac:dyDescent="0.25">
      <c r="L14"/>
    </row>
    <row r="15" spans="1:13" x14ac:dyDescent="0.25">
      <c r="A15" s="14" t="s">
        <v>240</v>
      </c>
      <c r="B15" s="17" t="s">
        <v>202</v>
      </c>
      <c r="C15" s="14" t="s">
        <v>175</v>
      </c>
      <c r="D15" s="14" t="s">
        <v>10</v>
      </c>
      <c r="E15" s="14" t="s">
        <v>178</v>
      </c>
      <c r="F15" s="14" t="s">
        <v>177</v>
      </c>
      <c r="G15" s="19">
        <v>0.96</v>
      </c>
      <c r="H15" s="20">
        <v>1</v>
      </c>
      <c r="I15" s="20">
        <v>2</v>
      </c>
      <c r="J15" s="20" t="s">
        <v>297</v>
      </c>
      <c r="K15" s="38">
        <f>G15/H15*I15</f>
        <v>1.92</v>
      </c>
      <c r="L15" s="142"/>
      <c r="M15" s="14"/>
    </row>
    <row r="16" spans="1:13" x14ac:dyDescent="0.25">
      <c r="A16" s="14" t="s">
        <v>240</v>
      </c>
      <c r="B16" s="17" t="s">
        <v>213</v>
      </c>
      <c r="C16" s="14" t="s">
        <v>175</v>
      </c>
      <c r="D16" s="14" t="s">
        <v>10</v>
      </c>
      <c r="E16" s="35" t="s">
        <v>182</v>
      </c>
      <c r="F16" s="14" t="s">
        <v>181</v>
      </c>
      <c r="G16" s="19">
        <v>3.54</v>
      </c>
      <c r="H16" s="14">
        <v>100</v>
      </c>
      <c r="I16" s="14">
        <v>2</v>
      </c>
      <c r="J16" s="14" t="s">
        <v>297</v>
      </c>
      <c r="K16" s="38">
        <f t="shared" ref="K16:K22" si="1">G16/H16*I16</f>
        <v>7.0800000000000002E-2</v>
      </c>
      <c r="L16" s="142"/>
      <c r="M16" s="14"/>
    </row>
    <row r="17" spans="1:13" x14ac:dyDescent="0.25">
      <c r="A17" s="14" t="s">
        <v>240</v>
      </c>
      <c r="B17" s="17" t="s">
        <v>214</v>
      </c>
      <c r="C17" s="14" t="s">
        <v>175</v>
      </c>
      <c r="D17" s="14" t="s">
        <v>10</v>
      </c>
      <c r="E17" s="14" t="s">
        <v>183</v>
      </c>
      <c r="F17" s="14" t="s">
        <v>184</v>
      </c>
      <c r="G17" s="19">
        <v>3.46</v>
      </c>
      <c r="H17" s="14">
        <v>100</v>
      </c>
      <c r="I17" s="14">
        <v>2</v>
      </c>
      <c r="J17" s="14" t="s">
        <v>297</v>
      </c>
      <c r="K17" s="38">
        <f t="shared" ref="K17" si="2">G17/H17*I17</f>
        <v>6.9199999999999998E-2</v>
      </c>
      <c r="L17" s="142"/>
      <c r="M17" s="14"/>
    </row>
    <row r="18" spans="1:13" x14ac:dyDescent="0.25">
      <c r="A18" s="14" t="s">
        <v>240</v>
      </c>
      <c r="B18" s="17" t="s">
        <v>208</v>
      </c>
      <c r="C18" s="14" t="s">
        <v>175</v>
      </c>
      <c r="D18" s="14" t="s">
        <v>10</v>
      </c>
      <c r="E18" s="14" t="s">
        <v>180</v>
      </c>
      <c r="F18" s="14" t="s">
        <v>179</v>
      </c>
      <c r="G18" s="19">
        <v>3.46</v>
      </c>
      <c r="H18" s="14">
        <v>100</v>
      </c>
      <c r="I18" s="14">
        <v>4</v>
      </c>
      <c r="J18" s="14" t="s">
        <v>297</v>
      </c>
      <c r="K18" s="38">
        <f t="shared" ref="K18" si="3">G18/H18*I18</f>
        <v>0.1384</v>
      </c>
      <c r="L18" s="142"/>
      <c r="M18" s="14"/>
    </row>
    <row r="19" spans="1:13" x14ac:dyDescent="0.25">
      <c r="L19"/>
    </row>
    <row r="20" spans="1:13" x14ac:dyDescent="0.25">
      <c r="A20" s="14" t="s">
        <v>240</v>
      </c>
      <c r="B20" s="17" t="s">
        <v>203</v>
      </c>
      <c r="C20" s="14" t="s">
        <v>176</v>
      </c>
      <c r="D20" s="14" t="s">
        <v>10</v>
      </c>
      <c r="E20" s="14" t="s">
        <v>116</v>
      </c>
      <c r="F20" s="14" t="s">
        <v>115</v>
      </c>
      <c r="G20" s="19">
        <v>1.99</v>
      </c>
      <c r="H20" s="14">
        <v>1</v>
      </c>
      <c r="I20" s="14">
        <v>4</v>
      </c>
      <c r="J20" s="14" t="s">
        <v>297</v>
      </c>
      <c r="K20" s="38">
        <f t="shared" si="1"/>
        <v>7.96</v>
      </c>
      <c r="L20" s="142"/>
      <c r="M20" s="14"/>
    </row>
    <row r="21" spans="1:13" x14ac:dyDescent="0.25">
      <c r="A21" s="14" t="s">
        <v>240</v>
      </c>
      <c r="B21" s="17" t="s">
        <v>212</v>
      </c>
      <c r="C21" s="14" t="s">
        <v>176</v>
      </c>
      <c r="D21" s="14" t="s">
        <v>10</v>
      </c>
      <c r="E21" s="35" t="s">
        <v>119</v>
      </c>
      <c r="F21" s="14" t="s">
        <v>120</v>
      </c>
      <c r="G21" s="19">
        <v>5.92</v>
      </c>
      <c r="H21" s="14">
        <v>100</v>
      </c>
      <c r="I21" s="14">
        <v>8</v>
      </c>
      <c r="J21" s="14" t="s">
        <v>297</v>
      </c>
      <c r="K21" s="38">
        <f t="shared" si="1"/>
        <v>0.47360000000000002</v>
      </c>
      <c r="L21" s="142"/>
      <c r="M21" s="14"/>
    </row>
    <row r="22" spans="1:13" s="2" customFormat="1" x14ac:dyDescent="0.25">
      <c r="A22" s="17" t="s">
        <v>240</v>
      </c>
      <c r="B22" s="17" t="s">
        <v>209</v>
      </c>
      <c r="C22" s="17" t="s">
        <v>176</v>
      </c>
      <c r="D22" s="17" t="s">
        <v>10</v>
      </c>
      <c r="E22" s="17" t="s">
        <v>117</v>
      </c>
      <c r="F22" s="15" t="s">
        <v>118</v>
      </c>
      <c r="G22" s="36">
        <v>2.74</v>
      </c>
      <c r="H22" s="17">
        <v>100</v>
      </c>
      <c r="I22" s="17">
        <v>11</v>
      </c>
      <c r="J22" s="17" t="s">
        <v>297</v>
      </c>
      <c r="K22" s="39">
        <f t="shared" si="1"/>
        <v>0.3014</v>
      </c>
      <c r="L22" s="144"/>
      <c r="M22" s="15" t="s">
        <v>211</v>
      </c>
    </row>
    <row r="23" spans="1:13" x14ac:dyDescent="0.25">
      <c r="L23"/>
    </row>
    <row r="24" spans="1:13" x14ac:dyDescent="0.25">
      <c r="A24" s="14" t="s">
        <v>240</v>
      </c>
      <c r="B24" s="17" t="s">
        <v>218</v>
      </c>
      <c r="C24" s="14" t="s">
        <v>190</v>
      </c>
      <c r="D24" s="14" t="s">
        <v>10</v>
      </c>
      <c r="E24" s="14" t="s">
        <v>193</v>
      </c>
      <c r="F24" s="14" t="s">
        <v>194</v>
      </c>
      <c r="G24" s="19">
        <v>10.19</v>
      </c>
      <c r="H24" s="14">
        <v>100</v>
      </c>
      <c r="I24" s="14">
        <v>10</v>
      </c>
      <c r="J24" s="14" t="s">
        <v>297</v>
      </c>
      <c r="K24" s="38">
        <f t="shared" ref="K24:K29" si="4">G24/H24*I24</f>
        <v>1.0189999999999999</v>
      </c>
      <c r="L24" s="142"/>
      <c r="M24" s="14"/>
    </row>
    <row r="25" spans="1:13" x14ac:dyDescent="0.25">
      <c r="A25" s="14" t="s">
        <v>240</v>
      </c>
      <c r="B25" s="17" t="s">
        <v>199</v>
      </c>
      <c r="C25" s="14" t="s">
        <v>190</v>
      </c>
      <c r="D25" s="14" t="s">
        <v>10</v>
      </c>
      <c r="E25" s="14" t="s">
        <v>192</v>
      </c>
      <c r="F25" s="14" t="s">
        <v>191</v>
      </c>
      <c r="G25" s="19">
        <v>10.38</v>
      </c>
      <c r="H25" s="14">
        <v>50</v>
      </c>
      <c r="I25" s="14">
        <v>4</v>
      </c>
      <c r="J25" s="14" t="s">
        <v>297</v>
      </c>
      <c r="K25" s="38">
        <f t="shared" si="4"/>
        <v>0.83040000000000003</v>
      </c>
      <c r="L25" s="142"/>
      <c r="M25" s="14"/>
    </row>
    <row r="26" spans="1:13" x14ac:dyDescent="0.25">
      <c r="A26" s="14" t="s">
        <v>240</v>
      </c>
      <c r="B26" s="17" t="s">
        <v>222</v>
      </c>
      <c r="C26" s="14" t="s">
        <v>219</v>
      </c>
      <c r="D26" s="14" t="s">
        <v>10</v>
      </c>
      <c r="E26" s="14" t="s">
        <v>223</v>
      </c>
      <c r="F26" s="14" t="s">
        <v>224</v>
      </c>
      <c r="G26" s="19">
        <v>4.88</v>
      </c>
      <c r="H26" s="14">
        <v>25</v>
      </c>
      <c r="I26" s="14">
        <v>1</v>
      </c>
      <c r="J26" s="14" t="s">
        <v>297</v>
      </c>
      <c r="K26" s="38">
        <f t="shared" ref="K26" si="5">G26/H26*I26</f>
        <v>0.19519999999999998</v>
      </c>
      <c r="L26" s="142"/>
      <c r="M26" s="14"/>
    </row>
    <row r="27" spans="1:13" ht="15.75" customHeight="1" x14ac:dyDescent="0.25">
      <c r="A27" s="14" t="s">
        <v>240</v>
      </c>
      <c r="B27" s="17" t="s">
        <v>220</v>
      </c>
      <c r="C27" s="14" t="s">
        <v>219</v>
      </c>
      <c r="D27" s="14" t="s">
        <v>10</v>
      </c>
      <c r="E27" s="14" t="s">
        <v>221</v>
      </c>
      <c r="F27" s="14" t="s">
        <v>142</v>
      </c>
      <c r="G27" s="19">
        <v>2.42</v>
      </c>
      <c r="H27" s="14">
        <v>1</v>
      </c>
      <c r="I27" s="14">
        <v>1</v>
      </c>
      <c r="J27" s="14" t="s">
        <v>297</v>
      </c>
      <c r="K27" s="38">
        <f t="shared" ref="K27" si="6">G27/H27*I27</f>
        <v>2.42</v>
      </c>
      <c r="L27" s="142"/>
      <c r="M27" s="14"/>
    </row>
    <row r="28" spans="1:13" x14ac:dyDescent="0.25">
      <c r="A28" s="14" t="s">
        <v>240</v>
      </c>
      <c r="B28" s="17" t="s">
        <v>200</v>
      </c>
      <c r="C28" s="14" t="s">
        <v>225</v>
      </c>
      <c r="D28" s="14" t="s">
        <v>10</v>
      </c>
      <c r="E28" s="14" t="s">
        <v>195</v>
      </c>
      <c r="F28" s="14" t="s">
        <v>196</v>
      </c>
      <c r="G28" s="19">
        <v>3.68</v>
      </c>
      <c r="H28" s="14">
        <v>100</v>
      </c>
      <c r="I28" s="14">
        <v>5</v>
      </c>
      <c r="J28" s="14" t="s">
        <v>297</v>
      </c>
      <c r="K28" s="38">
        <f t="shared" ref="K28" si="7">G28/H28*I28</f>
        <v>0.184</v>
      </c>
      <c r="L28" s="142"/>
      <c r="M28" s="14" t="s">
        <v>206</v>
      </c>
    </row>
    <row r="29" spans="1:13" x14ac:dyDescent="0.25">
      <c r="A29" s="14" t="s">
        <v>240</v>
      </c>
      <c r="B29" s="17" t="s">
        <v>201</v>
      </c>
      <c r="C29" s="14" t="s">
        <v>225</v>
      </c>
      <c r="D29" s="14" t="s">
        <v>10</v>
      </c>
      <c r="E29" s="14" t="s">
        <v>197</v>
      </c>
      <c r="F29" s="14" t="s">
        <v>198</v>
      </c>
      <c r="G29" s="19">
        <v>3.37</v>
      </c>
      <c r="H29" s="14">
        <v>100</v>
      </c>
      <c r="I29" s="14">
        <v>5</v>
      </c>
      <c r="J29" s="14" t="s">
        <v>297</v>
      </c>
      <c r="K29" s="38">
        <f t="shared" si="4"/>
        <v>0.16850000000000001</v>
      </c>
      <c r="L29" s="142"/>
      <c r="M29" s="14" t="s">
        <v>206</v>
      </c>
    </row>
    <row r="30" spans="1:13" x14ac:dyDescent="0.25">
      <c r="A30" s="14" t="s">
        <v>240</v>
      </c>
      <c r="B30" s="17" t="s">
        <v>284</v>
      </c>
      <c r="C30" s="14" t="s">
        <v>225</v>
      </c>
      <c r="D30" s="14" t="s">
        <v>10</v>
      </c>
      <c r="E30" s="14" t="s">
        <v>286</v>
      </c>
      <c r="F30" s="14" t="s">
        <v>287</v>
      </c>
      <c r="G30" s="19">
        <v>4.3099999999999996</v>
      </c>
      <c r="H30" s="14">
        <v>100</v>
      </c>
      <c r="I30" s="14">
        <v>1</v>
      </c>
      <c r="J30" s="14" t="s">
        <v>297</v>
      </c>
      <c r="K30" s="38">
        <f t="shared" ref="K30:K34" si="8">G30/H30*I30</f>
        <v>4.3099999999999999E-2</v>
      </c>
      <c r="L30" s="142"/>
      <c r="M30" s="14" t="s">
        <v>285</v>
      </c>
    </row>
    <row r="32" spans="1:13" x14ac:dyDescent="0.25">
      <c r="A32" s="14" t="s">
        <v>240</v>
      </c>
      <c r="B32" s="17" t="s">
        <v>573</v>
      </c>
      <c r="C32" s="14" t="s">
        <v>570</v>
      </c>
      <c r="D32" s="14" t="s">
        <v>571</v>
      </c>
      <c r="E32" s="35" t="s">
        <v>572</v>
      </c>
      <c r="F32" s="14" t="s">
        <v>574</v>
      </c>
      <c r="G32" s="32">
        <v>15.17</v>
      </c>
      <c r="H32" s="14">
        <v>1</v>
      </c>
      <c r="I32" s="14">
        <v>1</v>
      </c>
      <c r="J32" s="14" t="s">
        <v>297</v>
      </c>
      <c r="K32" s="150">
        <f t="shared" si="8"/>
        <v>15.17</v>
      </c>
      <c r="L32" s="142"/>
      <c r="M32" s="14"/>
    </row>
    <row r="33" spans="1:13" x14ac:dyDescent="0.25">
      <c r="A33" s="14" t="s">
        <v>240</v>
      </c>
      <c r="B33" s="17" t="s">
        <v>627</v>
      </c>
      <c r="C33" s="14" t="s">
        <v>626</v>
      </c>
      <c r="D33" s="14" t="s">
        <v>571</v>
      </c>
      <c r="E33" s="14" t="s">
        <v>628</v>
      </c>
      <c r="F33" s="35" t="s">
        <v>629</v>
      </c>
      <c r="G33" s="32">
        <v>0.97</v>
      </c>
      <c r="H33" s="14">
        <v>1</v>
      </c>
      <c r="I33" s="14">
        <v>2</v>
      </c>
      <c r="J33" s="14" t="s">
        <v>297</v>
      </c>
      <c r="K33" s="150">
        <f t="shared" si="8"/>
        <v>1.94</v>
      </c>
      <c r="L33" s="142"/>
      <c r="M33" s="14"/>
    </row>
    <row r="34" spans="1:13" x14ac:dyDescent="0.25">
      <c r="A34" s="14" t="s">
        <v>240</v>
      </c>
      <c r="B34" s="17" t="s">
        <v>633</v>
      </c>
      <c r="C34" s="17" t="s">
        <v>630</v>
      </c>
      <c r="D34" s="14" t="s">
        <v>70</v>
      </c>
      <c r="E34" s="14" t="s">
        <v>632</v>
      </c>
      <c r="F34" s="14" t="s">
        <v>631</v>
      </c>
      <c r="G34" s="14">
        <v>6.79</v>
      </c>
      <c r="H34" s="14">
        <v>1</v>
      </c>
      <c r="I34" s="14">
        <v>1</v>
      </c>
      <c r="J34" s="14" t="s">
        <v>297</v>
      </c>
      <c r="K34" s="150">
        <f t="shared" si="8"/>
        <v>6.79</v>
      </c>
      <c r="L34" s="142"/>
      <c r="M34" s="14"/>
    </row>
    <row r="35" spans="1:13" ht="14.25" customHeight="1" x14ac:dyDescent="0.25">
      <c r="K35" s="121">
        <f>SUM(K2:K34)</f>
        <v>394.6971333333334</v>
      </c>
      <c r="L35" s="145"/>
      <c r="M35" s="122" t="s">
        <v>46</v>
      </c>
    </row>
  </sheetData>
  <hyperlinks>
    <hyperlink ref="F32" r:id="rId1"/>
    <hyperlink ref="F33" r:id="rId2"/>
  </hyperlinks>
  <pageMargins left="0.7" right="0.7" top="0.75" bottom="0.75" header="0.3" footer="0.3"/>
  <pageSetup scale="43" fitToHeight="0" orientation="landscape"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  <pageSetUpPr fitToPage="1"/>
  </sheetPr>
  <dimension ref="A1:M26"/>
  <sheetViews>
    <sheetView zoomScale="80" zoomScaleNormal="80" workbookViewId="0">
      <selection activeCell="A16" sqref="A16:XFD16"/>
    </sheetView>
  </sheetViews>
  <sheetFormatPr defaultRowHeight="15" x14ac:dyDescent="0.25"/>
  <cols>
    <col min="1" max="1" width="25.85546875" customWidth="1"/>
    <col min="2" max="2" width="37.5703125" style="2" bestFit="1" customWidth="1"/>
    <col min="3" max="3" width="35.42578125" customWidth="1"/>
    <col min="4" max="4" width="16.42578125" customWidth="1"/>
    <col min="5" max="5" width="15.7109375" bestFit="1" customWidth="1"/>
    <col min="6" max="6" width="35.5703125" style="44" customWidth="1"/>
    <col min="7" max="7" width="8.28515625" bestFit="1" customWidth="1"/>
    <col min="8" max="9" width="7.5703125" style="3" bestFit="1" customWidth="1"/>
    <col min="10" max="10" width="7.5703125" style="3" customWidth="1"/>
    <col min="11" max="12" width="10.5703125" customWidth="1"/>
    <col min="13" max="13" width="51.7109375" style="2" customWidth="1"/>
  </cols>
  <sheetData>
    <row r="1" spans="1:13" s="4" customFormat="1" ht="31.5" thickTop="1" thickBot="1" x14ac:dyDescent="0.3">
      <c r="A1" s="72" t="s">
        <v>248</v>
      </c>
      <c r="B1" s="72" t="s">
        <v>108</v>
      </c>
      <c r="C1" s="73" t="s">
        <v>12</v>
      </c>
      <c r="D1" s="73" t="s">
        <v>0</v>
      </c>
      <c r="E1" s="73" t="s">
        <v>4</v>
      </c>
      <c r="F1" s="73" t="s">
        <v>2</v>
      </c>
      <c r="G1" s="73" t="s">
        <v>1</v>
      </c>
      <c r="H1" s="72" t="s">
        <v>22</v>
      </c>
      <c r="I1" s="72" t="s">
        <v>24</v>
      </c>
      <c r="J1" s="72" t="s">
        <v>298</v>
      </c>
      <c r="K1" s="72" t="s">
        <v>23</v>
      </c>
      <c r="L1" s="72" t="s">
        <v>616</v>
      </c>
      <c r="M1" s="73" t="s">
        <v>7</v>
      </c>
    </row>
    <row r="2" spans="1:13" ht="15.75" thickTop="1" x14ac:dyDescent="0.25">
      <c r="A2" s="14" t="s">
        <v>240</v>
      </c>
      <c r="B2" s="17" t="s">
        <v>154</v>
      </c>
      <c r="C2" s="17" t="s">
        <v>158</v>
      </c>
      <c r="D2" s="14" t="s">
        <v>10</v>
      </c>
      <c r="E2" s="14" t="s">
        <v>78</v>
      </c>
      <c r="F2" s="23" t="s">
        <v>227</v>
      </c>
      <c r="G2" s="32">
        <v>9.34</v>
      </c>
      <c r="H2" s="20">
        <v>10</v>
      </c>
      <c r="I2" s="20">
        <v>1</v>
      </c>
      <c r="J2" s="20" t="s">
        <v>297</v>
      </c>
      <c r="K2" s="38">
        <f>G2/H2*I2</f>
        <v>0.93399999999999994</v>
      </c>
      <c r="L2" s="132"/>
      <c r="M2" s="17"/>
    </row>
    <row r="3" spans="1:13" x14ac:dyDescent="0.25">
      <c r="A3" s="14" t="s">
        <v>240</v>
      </c>
      <c r="B3" s="17" t="s">
        <v>155</v>
      </c>
      <c r="C3" s="17" t="s">
        <v>159</v>
      </c>
      <c r="D3" s="14" t="s">
        <v>10</v>
      </c>
      <c r="E3" s="14" t="s">
        <v>79</v>
      </c>
      <c r="F3" s="23" t="s">
        <v>228</v>
      </c>
      <c r="G3" s="32">
        <v>10.14</v>
      </c>
      <c r="H3" s="20">
        <v>25</v>
      </c>
      <c r="I3" s="20">
        <v>1</v>
      </c>
      <c r="J3" s="20" t="s">
        <v>297</v>
      </c>
      <c r="K3" s="38">
        <f>G3/H3*I3</f>
        <v>0.40560000000000002</v>
      </c>
      <c r="L3" s="132"/>
      <c r="M3" s="17"/>
    </row>
    <row r="4" spans="1:13" s="6" customFormat="1" x14ac:dyDescent="0.25">
      <c r="A4" s="14" t="s">
        <v>240</v>
      </c>
      <c r="B4" s="17" t="s">
        <v>156</v>
      </c>
      <c r="C4" s="17" t="s">
        <v>72</v>
      </c>
      <c r="D4" s="14" t="s">
        <v>10</v>
      </c>
      <c r="E4" s="14" t="s">
        <v>80</v>
      </c>
      <c r="F4" s="23" t="s">
        <v>229</v>
      </c>
      <c r="G4" s="32">
        <v>7.05</v>
      </c>
      <c r="H4" s="20">
        <v>100</v>
      </c>
      <c r="I4" s="20">
        <v>2</v>
      </c>
      <c r="J4" s="42" t="str">
        <f>'Sensors and Comms'!J2</f>
        <v>n</v>
      </c>
      <c r="K4" s="38">
        <f>IF(J4="y",G4/H4*I4,0)</f>
        <v>0</v>
      </c>
      <c r="L4" s="132"/>
      <c r="M4" s="17"/>
    </row>
    <row r="5" spans="1:13" x14ac:dyDescent="0.25">
      <c r="A5" s="14" t="s">
        <v>240</v>
      </c>
      <c r="B5" s="17" t="s">
        <v>157</v>
      </c>
      <c r="C5" s="17" t="s">
        <v>73</v>
      </c>
      <c r="D5" s="14" t="s">
        <v>10</v>
      </c>
      <c r="E5" s="14" t="s">
        <v>81</v>
      </c>
      <c r="F5" s="23" t="s">
        <v>82</v>
      </c>
      <c r="G5" s="32">
        <v>5.61</v>
      </c>
      <c r="H5" s="20">
        <v>100</v>
      </c>
      <c r="I5" s="20">
        <v>2</v>
      </c>
      <c r="J5" s="20" t="s">
        <v>297</v>
      </c>
      <c r="K5" s="38">
        <f t="shared" ref="K5:K12" si="0">G5/H5*I5</f>
        <v>0.11220000000000001</v>
      </c>
      <c r="L5" s="132"/>
      <c r="M5" s="17"/>
    </row>
    <row r="6" spans="1:13" x14ac:dyDescent="0.25">
      <c r="A6" s="14" t="s">
        <v>240</v>
      </c>
      <c r="B6" s="17" t="s">
        <v>167</v>
      </c>
      <c r="C6" s="17" t="s">
        <v>160</v>
      </c>
      <c r="D6" s="14" t="s">
        <v>10</v>
      </c>
      <c r="E6" s="14" t="s">
        <v>231</v>
      </c>
      <c r="F6" s="23" t="s">
        <v>230</v>
      </c>
      <c r="G6" s="32">
        <v>8.0299999999999994</v>
      </c>
      <c r="H6" s="20">
        <v>100</v>
      </c>
      <c r="I6" s="20">
        <v>1</v>
      </c>
      <c r="J6" s="42" t="str">
        <f>'Sensors and Comms'!J17</f>
        <v>n</v>
      </c>
      <c r="K6" s="38">
        <f t="shared" si="0"/>
        <v>8.0299999999999996E-2</v>
      </c>
      <c r="L6" s="132"/>
      <c r="M6" s="17"/>
    </row>
    <row r="7" spans="1:13" x14ac:dyDescent="0.25">
      <c r="A7" s="14" t="s">
        <v>240</v>
      </c>
      <c r="B7" s="17" t="s">
        <v>166</v>
      </c>
      <c r="C7" s="17" t="s">
        <v>161</v>
      </c>
      <c r="D7" s="14" t="s">
        <v>10</v>
      </c>
      <c r="E7" s="14" t="s">
        <v>232</v>
      </c>
      <c r="F7" s="23" t="s">
        <v>233</v>
      </c>
      <c r="G7" s="32">
        <v>6.13</v>
      </c>
      <c r="H7" s="20">
        <v>100</v>
      </c>
      <c r="I7" s="20">
        <v>1</v>
      </c>
      <c r="J7" s="42" t="str">
        <f>'Sensors and Comms'!J17</f>
        <v>n</v>
      </c>
      <c r="K7" s="38">
        <f t="shared" si="0"/>
        <v>6.13E-2</v>
      </c>
      <c r="L7" s="132"/>
      <c r="M7" s="17"/>
    </row>
    <row r="8" spans="1:13" x14ac:dyDescent="0.25">
      <c r="A8" s="14" t="s">
        <v>240</v>
      </c>
      <c r="B8" s="17" t="s">
        <v>164</v>
      </c>
      <c r="C8" s="17" t="s">
        <v>162</v>
      </c>
      <c r="D8" s="14" t="s">
        <v>10</v>
      </c>
      <c r="E8" s="14" t="s">
        <v>234</v>
      </c>
      <c r="F8" s="23" t="s">
        <v>235</v>
      </c>
      <c r="G8" s="32">
        <v>11.31</v>
      </c>
      <c r="H8" s="20">
        <v>100</v>
      </c>
      <c r="I8" s="20">
        <v>1</v>
      </c>
      <c r="J8" s="42" t="str">
        <f>'Sensors and Comms'!J8</f>
        <v>n</v>
      </c>
      <c r="K8" s="38">
        <f t="shared" si="0"/>
        <v>0.11310000000000001</v>
      </c>
      <c r="L8" s="132"/>
      <c r="M8" s="17"/>
    </row>
    <row r="9" spans="1:13" x14ac:dyDescent="0.25">
      <c r="A9" s="14" t="s">
        <v>240</v>
      </c>
      <c r="B9" s="17" t="s">
        <v>165</v>
      </c>
      <c r="C9" s="17" t="s">
        <v>163</v>
      </c>
      <c r="D9" s="14" t="s">
        <v>10</v>
      </c>
      <c r="E9" s="14" t="s">
        <v>237</v>
      </c>
      <c r="F9" s="23" t="s">
        <v>236</v>
      </c>
      <c r="G9" s="32">
        <v>10.32</v>
      </c>
      <c r="H9" s="20">
        <v>100</v>
      </c>
      <c r="I9" s="20">
        <v>1</v>
      </c>
      <c r="J9" s="42" t="str">
        <f>'Sensors and Comms'!J8</f>
        <v>n</v>
      </c>
      <c r="K9" s="38">
        <f t="shared" si="0"/>
        <v>0.1032</v>
      </c>
      <c r="L9" s="132"/>
      <c r="M9" s="17"/>
    </row>
    <row r="10" spans="1:13" ht="45" x14ac:dyDescent="0.25">
      <c r="A10" s="14" t="s">
        <v>240</v>
      </c>
      <c r="B10" s="17" t="s">
        <v>19</v>
      </c>
      <c r="C10" s="17" t="s">
        <v>13</v>
      </c>
      <c r="D10" s="14" t="s">
        <v>10</v>
      </c>
      <c r="E10" s="14" t="s">
        <v>20</v>
      </c>
      <c r="F10" s="23" t="s">
        <v>21</v>
      </c>
      <c r="G10" s="32">
        <v>11.01</v>
      </c>
      <c r="H10" s="20">
        <v>1</v>
      </c>
      <c r="I10" s="20">
        <v>1</v>
      </c>
      <c r="J10" s="20" t="s">
        <v>297</v>
      </c>
      <c r="K10" s="38">
        <f t="shared" si="0"/>
        <v>11.01</v>
      </c>
      <c r="L10" s="132"/>
      <c r="M10" s="17"/>
    </row>
    <row r="11" spans="1:13" ht="30" x14ac:dyDescent="0.25">
      <c r="A11" s="14" t="s">
        <v>240</v>
      </c>
      <c r="B11" s="17" t="s">
        <v>76</v>
      </c>
      <c r="C11" s="17" t="s">
        <v>75</v>
      </c>
      <c r="D11" s="14" t="s">
        <v>10</v>
      </c>
      <c r="E11" s="14" t="s">
        <v>74</v>
      </c>
      <c r="F11" s="23" t="s">
        <v>77</v>
      </c>
      <c r="G11" s="32">
        <v>4.4000000000000004</v>
      </c>
      <c r="H11" s="20">
        <v>1</v>
      </c>
      <c r="I11" s="20">
        <v>3</v>
      </c>
      <c r="J11" s="20" t="s">
        <v>297</v>
      </c>
      <c r="K11" s="38">
        <f t="shared" si="0"/>
        <v>13.200000000000001</v>
      </c>
      <c r="L11" s="132"/>
      <c r="M11" s="17"/>
    </row>
    <row r="12" spans="1:13" x14ac:dyDescent="0.25">
      <c r="A12" s="14" t="s">
        <v>240</v>
      </c>
      <c r="B12" s="17" t="s">
        <v>59</v>
      </c>
      <c r="C12" s="17" t="s">
        <v>254</v>
      </c>
      <c r="D12" s="14" t="s">
        <v>3</v>
      </c>
      <c r="E12" s="14" t="s">
        <v>8</v>
      </c>
      <c r="F12" s="23" t="s">
        <v>6</v>
      </c>
      <c r="G12" s="32">
        <v>36.68</v>
      </c>
      <c r="H12" s="20">
        <v>1</v>
      </c>
      <c r="I12" s="20">
        <v>1</v>
      </c>
      <c r="J12" s="20" t="s">
        <v>297</v>
      </c>
      <c r="K12" s="38">
        <f t="shared" si="0"/>
        <v>36.68</v>
      </c>
      <c r="L12" s="132"/>
      <c r="M12" s="17"/>
    </row>
    <row r="13" spans="1:13" ht="15.75" thickBot="1" x14ac:dyDescent="0.3">
      <c r="K13" s="65">
        <f>SUM(K2:K12)</f>
        <v>62.6997</v>
      </c>
      <c r="L13" s="134"/>
      <c r="M13" s="66" t="s">
        <v>300</v>
      </c>
    </row>
    <row r="14" spans="1:13" ht="30.75" thickTop="1" x14ac:dyDescent="0.25">
      <c r="A14" s="17" t="s">
        <v>266</v>
      </c>
      <c r="B14" s="17" t="s">
        <v>279</v>
      </c>
      <c r="C14" s="17" t="s">
        <v>252</v>
      </c>
      <c r="D14" s="14" t="s">
        <v>10</v>
      </c>
      <c r="E14" s="14" t="s">
        <v>253</v>
      </c>
      <c r="F14" s="23" t="s">
        <v>143</v>
      </c>
      <c r="G14" s="32">
        <v>5.12</v>
      </c>
      <c r="H14" s="20">
        <v>1</v>
      </c>
      <c r="I14" s="20">
        <v>4</v>
      </c>
      <c r="J14" s="20" t="s">
        <v>297</v>
      </c>
      <c r="K14" s="38">
        <f t="shared" ref="K14:K21" si="1">G14/H14*I14</f>
        <v>20.48</v>
      </c>
      <c r="L14" s="132"/>
      <c r="M14" s="17"/>
    </row>
    <row r="15" spans="1:13" ht="30" x14ac:dyDescent="0.25">
      <c r="A15" s="17" t="s">
        <v>266</v>
      </c>
      <c r="B15" s="17" t="s">
        <v>280</v>
      </c>
      <c r="C15" s="17" t="s">
        <v>252</v>
      </c>
      <c r="D15" s="14" t="s">
        <v>10</v>
      </c>
      <c r="E15" s="14" t="s">
        <v>253</v>
      </c>
      <c r="F15" s="23" t="s">
        <v>143</v>
      </c>
      <c r="G15" s="32">
        <v>13.91</v>
      </c>
      <c r="H15" s="20">
        <v>1</v>
      </c>
      <c r="I15" s="20">
        <v>1</v>
      </c>
      <c r="J15" s="20" t="s">
        <v>297</v>
      </c>
      <c r="K15" s="38">
        <f t="shared" si="1"/>
        <v>13.91</v>
      </c>
      <c r="L15" s="132"/>
      <c r="M15" s="17"/>
    </row>
    <row r="16" spans="1:13" ht="30" x14ac:dyDescent="0.25">
      <c r="A16" s="17" t="s">
        <v>266</v>
      </c>
      <c r="B16" s="17" t="s">
        <v>267</v>
      </c>
      <c r="C16" s="17" t="s">
        <v>252</v>
      </c>
      <c r="D16" s="14" t="s">
        <v>10</v>
      </c>
      <c r="E16" s="14" t="s">
        <v>270</v>
      </c>
      <c r="F16" s="23" t="s">
        <v>271</v>
      </c>
      <c r="G16" s="19">
        <v>7.07</v>
      </c>
      <c r="H16" s="14">
        <v>25</v>
      </c>
      <c r="I16" s="14">
        <v>3</v>
      </c>
      <c r="J16" s="14" t="s">
        <v>297</v>
      </c>
      <c r="K16" s="38">
        <f t="shared" si="1"/>
        <v>0.84840000000000004</v>
      </c>
      <c r="L16" s="132"/>
      <c r="M16" s="14"/>
    </row>
    <row r="17" spans="1:13" ht="30" x14ac:dyDescent="0.25">
      <c r="A17" s="17" t="s">
        <v>266</v>
      </c>
      <c r="B17" s="17" t="s">
        <v>272</v>
      </c>
      <c r="C17" s="17" t="s">
        <v>262</v>
      </c>
      <c r="D17" s="14" t="s">
        <v>10</v>
      </c>
      <c r="E17" s="14" t="s">
        <v>273</v>
      </c>
      <c r="F17" s="23" t="s">
        <v>274</v>
      </c>
      <c r="G17" s="19">
        <v>7.8</v>
      </c>
      <c r="H17" s="14">
        <v>25</v>
      </c>
      <c r="I17" s="14">
        <v>2</v>
      </c>
      <c r="J17" s="14" t="s">
        <v>297</v>
      </c>
      <c r="K17" s="38">
        <f t="shared" si="1"/>
        <v>0.624</v>
      </c>
      <c r="L17" s="132"/>
      <c r="M17" s="14"/>
    </row>
    <row r="18" spans="1:13" ht="30" x14ac:dyDescent="0.25">
      <c r="A18" s="17" t="s">
        <v>266</v>
      </c>
      <c r="B18" s="17" t="s">
        <v>268</v>
      </c>
      <c r="C18" s="17" t="s">
        <v>252</v>
      </c>
      <c r="D18" s="14" t="s">
        <v>10</v>
      </c>
      <c r="E18" s="14" t="s">
        <v>276</v>
      </c>
      <c r="F18" s="23" t="s">
        <v>275</v>
      </c>
      <c r="G18" s="19">
        <v>5.51</v>
      </c>
      <c r="H18" s="14">
        <v>100</v>
      </c>
      <c r="I18" s="14">
        <v>6</v>
      </c>
      <c r="J18" s="14" t="s">
        <v>297</v>
      </c>
      <c r="K18" s="38">
        <f t="shared" si="1"/>
        <v>0.3306</v>
      </c>
      <c r="L18" s="132"/>
      <c r="M18" s="14"/>
    </row>
    <row r="19" spans="1:13" ht="30" x14ac:dyDescent="0.25">
      <c r="A19" s="17" t="s">
        <v>266</v>
      </c>
      <c r="B19" s="17" t="s">
        <v>269</v>
      </c>
      <c r="C19" s="17" t="s">
        <v>252</v>
      </c>
      <c r="D19" s="14" t="s">
        <v>10</v>
      </c>
      <c r="E19" s="14" t="s">
        <v>277</v>
      </c>
      <c r="F19" s="23" t="s">
        <v>278</v>
      </c>
      <c r="G19" s="19">
        <v>5.0999999999999996</v>
      </c>
      <c r="H19" s="14">
        <v>100</v>
      </c>
      <c r="I19" s="14">
        <v>12</v>
      </c>
      <c r="J19" s="14" t="s">
        <v>297</v>
      </c>
      <c r="K19" s="38">
        <f t="shared" si="1"/>
        <v>0.61199999999999999</v>
      </c>
      <c r="L19" s="132"/>
      <c r="M19" s="14"/>
    </row>
    <row r="20" spans="1:13" ht="30" x14ac:dyDescent="0.25">
      <c r="A20" s="17" t="s">
        <v>266</v>
      </c>
      <c r="B20" s="17" t="s">
        <v>281</v>
      </c>
      <c r="C20" s="17" t="s">
        <v>252</v>
      </c>
      <c r="D20" s="14" t="s">
        <v>10</v>
      </c>
      <c r="E20" s="14" t="s">
        <v>282</v>
      </c>
      <c r="F20" s="23" t="s">
        <v>283</v>
      </c>
      <c r="G20" s="19">
        <v>5.77</v>
      </c>
      <c r="H20" s="14">
        <v>100</v>
      </c>
      <c r="I20" s="14">
        <v>6</v>
      </c>
      <c r="J20" s="14" t="s">
        <v>297</v>
      </c>
      <c r="K20" s="38">
        <f t="shared" si="1"/>
        <v>0.34619999999999995</v>
      </c>
      <c r="L20" s="132"/>
      <c r="M20" s="14"/>
    </row>
    <row r="21" spans="1:13" ht="30" x14ac:dyDescent="0.25">
      <c r="A21" s="17" t="s">
        <v>266</v>
      </c>
      <c r="B21" s="17" t="s">
        <v>288</v>
      </c>
      <c r="C21" s="17" t="s">
        <v>252</v>
      </c>
      <c r="D21" s="14" t="s">
        <v>10</v>
      </c>
      <c r="E21" s="14" t="s">
        <v>289</v>
      </c>
      <c r="F21" s="23" t="s">
        <v>290</v>
      </c>
      <c r="G21" s="19">
        <v>6.57</v>
      </c>
      <c r="H21" s="14">
        <v>25</v>
      </c>
      <c r="I21" s="14">
        <v>4</v>
      </c>
      <c r="J21" s="14" t="s">
        <v>297</v>
      </c>
      <c r="K21" s="38">
        <f t="shared" si="1"/>
        <v>1.0512000000000001</v>
      </c>
      <c r="L21" s="132"/>
      <c r="M21" s="14"/>
    </row>
    <row r="22" spans="1:13" ht="15.75" thickBot="1" x14ac:dyDescent="0.3">
      <c r="A22" s="2"/>
      <c r="K22" s="65">
        <f>SUM(K14:K21)</f>
        <v>38.202400000000004</v>
      </c>
      <c r="L22" s="65"/>
      <c r="M22" s="66" t="s">
        <v>301</v>
      </c>
    </row>
    <row r="23" spans="1:13" ht="16.5" thickTop="1" thickBot="1" x14ac:dyDescent="0.3">
      <c r="A23" s="2"/>
    </row>
    <row r="24" spans="1:13" ht="15.75" thickBot="1" x14ac:dyDescent="0.3">
      <c r="K24" s="43">
        <f>K13+K22</f>
        <v>100.9021</v>
      </c>
      <c r="L24" s="123"/>
      <c r="M24" s="68" t="s">
        <v>302</v>
      </c>
    </row>
    <row r="25" spans="1:13" ht="45.75" thickBot="1" x14ac:dyDescent="0.3">
      <c r="A25" s="17" t="s">
        <v>266</v>
      </c>
      <c r="B25" s="17" t="s">
        <v>581</v>
      </c>
      <c r="C25" t="s">
        <v>575</v>
      </c>
      <c r="D25" s="14" t="s">
        <v>10</v>
      </c>
      <c r="E25" s="102" t="s">
        <v>580</v>
      </c>
      <c r="F25" s="44" t="s">
        <v>579</v>
      </c>
      <c r="G25">
        <v>9.6</v>
      </c>
      <c r="H25" s="3">
        <v>25</v>
      </c>
      <c r="I25" s="3">
        <v>4</v>
      </c>
      <c r="J25" s="3" t="s">
        <v>297</v>
      </c>
    </row>
    <row r="26" spans="1:13" ht="30" x14ac:dyDescent="0.25">
      <c r="A26" s="17" t="s">
        <v>266</v>
      </c>
      <c r="B26" s="17" t="s">
        <v>577</v>
      </c>
      <c r="C26" t="s">
        <v>575</v>
      </c>
      <c r="D26" s="14" t="s">
        <v>10</v>
      </c>
      <c r="E26" s="103" t="s">
        <v>576</v>
      </c>
      <c r="F26" s="44" t="s">
        <v>578</v>
      </c>
      <c r="G26">
        <v>6.28</v>
      </c>
      <c r="H26" s="3">
        <v>10</v>
      </c>
      <c r="I26" s="3">
        <v>4</v>
      </c>
      <c r="J26" s="3" t="s">
        <v>297</v>
      </c>
    </row>
  </sheetData>
  <hyperlinks>
    <hyperlink ref="F12" r:id="rId1" display="http://www.thezincguy.com/ta-3-bolt-on-plate-zinc-anode-trim-tab"/>
    <hyperlink ref="F10" r:id="rId2" location="51605k29/=169p8jh"/>
    <hyperlink ref="F17" r:id="rId3" location="92198a691/=1d737np"/>
    <hyperlink ref="F21" r:id="rId4" location="90313a111/=1ddt9bo"/>
    <hyperlink ref="E25" r:id="rId5" display="https://www.mcmaster.com/90313A110"/>
    <hyperlink ref="E26" r:id="rId6" tooltip="Close" display="https://www.mcmaster.com/92198A699"/>
    <hyperlink ref="F26" r:id="rId7"/>
    <hyperlink ref="F11" r:id="rId8" location="9697k121/=169r6zd"/>
  </hyperlinks>
  <pageMargins left="0.7" right="0.7" top="0.75" bottom="0.75" header="0.3" footer="0.3"/>
  <pageSetup scale="46" fitToHeight="0" orientation="landscape" r:id="rId9"/>
  <legacy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</sheetPr>
  <dimension ref="A1:N20"/>
  <sheetViews>
    <sheetView zoomScale="90" zoomScaleNormal="90" workbookViewId="0">
      <selection activeCell="D9" sqref="D9"/>
    </sheetView>
  </sheetViews>
  <sheetFormatPr defaultRowHeight="15" x14ac:dyDescent="0.25"/>
  <cols>
    <col min="1" max="1" width="25" customWidth="1"/>
    <col min="2" max="2" width="45.85546875" customWidth="1"/>
    <col min="3" max="3" width="9.140625" customWidth="1"/>
    <col min="4" max="4" width="28.7109375" customWidth="1"/>
    <col min="5" max="5" width="35.42578125" style="4" customWidth="1"/>
    <col min="6" max="6" width="14.140625" bestFit="1" customWidth="1"/>
    <col min="7" max="7" width="28.85546875" customWidth="1"/>
    <col min="8" max="8" width="9.85546875" customWidth="1"/>
    <col min="9" max="9" width="7.42578125" customWidth="1"/>
    <col min="10" max="10" width="10.85546875" style="7" customWidth="1"/>
    <col min="11" max="12" width="10.85546875" customWidth="1"/>
    <col min="13" max="13" width="42.28515625" customWidth="1"/>
    <col min="14" max="14" width="10" customWidth="1"/>
    <col min="15" max="15" width="12.42578125" customWidth="1"/>
  </cols>
  <sheetData>
    <row r="1" spans="1:14" s="4" customFormat="1" ht="46.5" thickTop="1" thickBot="1" x14ac:dyDescent="0.3">
      <c r="A1" s="125" t="s">
        <v>248</v>
      </c>
      <c r="B1" s="125" t="s">
        <v>107</v>
      </c>
      <c r="C1" s="125" t="s">
        <v>24</v>
      </c>
      <c r="D1" s="126" t="s">
        <v>12</v>
      </c>
      <c r="E1" s="125" t="s">
        <v>108</v>
      </c>
      <c r="F1" s="125" t="s">
        <v>245</v>
      </c>
      <c r="G1" s="126" t="s">
        <v>2</v>
      </c>
      <c r="H1" s="125" t="s">
        <v>249</v>
      </c>
      <c r="I1" s="125" t="s">
        <v>303</v>
      </c>
      <c r="J1" s="127" t="s">
        <v>291</v>
      </c>
      <c r="K1" s="125" t="s">
        <v>255</v>
      </c>
      <c r="L1" s="125" t="s">
        <v>616</v>
      </c>
      <c r="M1" s="126" t="s">
        <v>7</v>
      </c>
      <c r="N1" s="72" t="s">
        <v>294</v>
      </c>
    </row>
    <row r="2" spans="1:14" ht="44.25" customHeight="1" thickTop="1" x14ac:dyDescent="0.25">
      <c r="A2" s="14" t="s">
        <v>240</v>
      </c>
      <c r="B2" s="14" t="s">
        <v>241</v>
      </c>
      <c r="C2" s="56">
        <v>1</v>
      </c>
      <c r="D2" s="14" t="s">
        <v>14</v>
      </c>
      <c r="E2" s="17" t="s">
        <v>257</v>
      </c>
      <c r="F2" s="14" t="s">
        <v>10</v>
      </c>
      <c r="G2" s="14" t="s">
        <v>9</v>
      </c>
      <c r="H2" s="54">
        <v>60</v>
      </c>
      <c r="I2" s="57" t="s">
        <v>297</v>
      </c>
      <c r="J2" s="55">
        <f>11/6</f>
        <v>1.8333333333333333</v>
      </c>
      <c r="K2" s="54">
        <f>IF(I2="n",0,J2*N$2)</f>
        <v>137.5</v>
      </c>
      <c r="L2" s="133"/>
      <c r="M2" s="130" t="s">
        <v>11</v>
      </c>
      <c r="N2" s="64">
        <v>75</v>
      </c>
    </row>
    <row r="3" spans="1:14" x14ac:dyDescent="0.25">
      <c r="A3" s="14" t="s">
        <v>240</v>
      </c>
      <c r="B3" s="14" t="s">
        <v>105</v>
      </c>
      <c r="C3" s="56">
        <v>1</v>
      </c>
      <c r="D3" s="14" t="s">
        <v>259</v>
      </c>
      <c r="E3" s="17" t="s">
        <v>258</v>
      </c>
      <c r="F3" s="14" t="s">
        <v>10</v>
      </c>
      <c r="G3" s="14"/>
      <c r="H3" s="54">
        <v>2</v>
      </c>
      <c r="I3" s="131" t="str">
        <f>'Sensors and Comms'!J2</f>
        <v>n</v>
      </c>
      <c r="J3" s="55">
        <f>3.5/5</f>
        <v>0.7</v>
      </c>
      <c r="K3" s="54">
        <f t="shared" ref="K3:K11" si="0">IF(I3="n",0,J3*N$2)</f>
        <v>0</v>
      </c>
      <c r="L3" s="133"/>
      <c r="M3" s="130" t="s">
        <v>109</v>
      </c>
    </row>
    <row r="4" spans="1:14" x14ac:dyDescent="0.25">
      <c r="A4" s="14" t="s">
        <v>240</v>
      </c>
      <c r="B4" s="14" t="s">
        <v>292</v>
      </c>
      <c r="C4" s="56">
        <v>1</v>
      </c>
      <c r="D4" s="14" t="s">
        <v>293</v>
      </c>
      <c r="E4" s="17" t="s">
        <v>258</v>
      </c>
      <c r="F4" s="14" t="s">
        <v>10</v>
      </c>
      <c r="G4" s="14"/>
      <c r="H4" s="54">
        <v>4</v>
      </c>
      <c r="I4" s="131" t="str">
        <f>'Sensors and Comms'!J8</f>
        <v>n</v>
      </c>
      <c r="J4" s="55">
        <v>1</v>
      </c>
      <c r="K4" s="54">
        <f t="shared" si="0"/>
        <v>0</v>
      </c>
      <c r="L4" s="133"/>
      <c r="M4" s="130" t="s">
        <v>109</v>
      </c>
    </row>
    <row r="5" spans="1:14" x14ac:dyDescent="0.25">
      <c r="A5" s="14" t="s">
        <v>240</v>
      </c>
      <c r="B5" s="14" t="s">
        <v>106</v>
      </c>
      <c r="C5" s="56">
        <v>1</v>
      </c>
      <c r="D5" s="14" t="s">
        <v>260</v>
      </c>
      <c r="E5" s="17" t="s">
        <v>257</v>
      </c>
      <c r="F5" s="14" t="s">
        <v>10</v>
      </c>
      <c r="G5" s="14"/>
      <c r="H5" s="54">
        <v>5</v>
      </c>
      <c r="I5" s="57" t="s">
        <v>297</v>
      </c>
      <c r="J5" s="55">
        <v>0.75</v>
      </c>
      <c r="K5" s="54">
        <f t="shared" si="0"/>
        <v>56.25</v>
      </c>
      <c r="L5" s="133"/>
      <c r="M5" s="130" t="s">
        <v>109</v>
      </c>
    </row>
    <row r="6" spans="1:14" x14ac:dyDescent="0.25">
      <c r="A6" s="14" t="s">
        <v>240</v>
      </c>
      <c r="B6" s="14" t="s">
        <v>104</v>
      </c>
      <c r="C6" s="56">
        <v>1</v>
      </c>
      <c r="D6" s="14" t="s">
        <v>261</v>
      </c>
      <c r="E6" s="17" t="s">
        <v>257</v>
      </c>
      <c r="F6" s="14" t="s">
        <v>10</v>
      </c>
      <c r="G6" s="14"/>
      <c r="H6" s="54">
        <v>5</v>
      </c>
      <c r="I6" s="57" t="s">
        <v>297</v>
      </c>
      <c r="J6" s="55">
        <f>1/3</f>
        <v>0.33333333333333331</v>
      </c>
      <c r="K6" s="54">
        <f t="shared" si="0"/>
        <v>25</v>
      </c>
      <c r="L6" s="133"/>
      <c r="M6" s="130" t="s">
        <v>109</v>
      </c>
    </row>
    <row r="7" spans="1:14" x14ac:dyDescent="0.25">
      <c r="A7" s="14" t="s">
        <v>240</v>
      </c>
      <c r="B7" s="14" t="s">
        <v>242</v>
      </c>
      <c r="C7" s="56">
        <v>1</v>
      </c>
      <c r="D7" s="14" t="s">
        <v>244</v>
      </c>
      <c r="E7" s="17" t="s">
        <v>243</v>
      </c>
      <c r="F7" s="14" t="s">
        <v>10</v>
      </c>
      <c r="G7" s="14"/>
      <c r="H7" s="54">
        <v>10</v>
      </c>
      <c r="I7" s="57" t="s">
        <v>297</v>
      </c>
      <c r="J7" s="55">
        <f>4/6</f>
        <v>0.66666666666666663</v>
      </c>
      <c r="K7" s="54">
        <f t="shared" si="0"/>
        <v>50</v>
      </c>
      <c r="L7" s="133"/>
      <c r="M7" s="130" t="s">
        <v>109</v>
      </c>
    </row>
    <row r="8" spans="1:14" x14ac:dyDescent="0.25">
      <c r="A8" s="14" t="s">
        <v>240</v>
      </c>
      <c r="B8" s="14" t="s">
        <v>239</v>
      </c>
      <c r="C8" s="56">
        <v>1</v>
      </c>
      <c r="D8" s="14" t="s">
        <v>254</v>
      </c>
      <c r="E8" s="17" t="s">
        <v>59</v>
      </c>
      <c r="F8" s="14" t="s">
        <v>3</v>
      </c>
      <c r="G8" s="14" t="s">
        <v>6</v>
      </c>
      <c r="H8" s="106" t="s">
        <v>598</v>
      </c>
      <c r="I8" s="57" t="s">
        <v>297</v>
      </c>
      <c r="J8" s="55">
        <f>2.75/3</f>
        <v>0.91666666666666663</v>
      </c>
      <c r="K8" s="54">
        <f t="shared" si="0"/>
        <v>68.75</v>
      </c>
      <c r="L8" s="133"/>
      <c r="M8" s="130" t="s">
        <v>109</v>
      </c>
    </row>
    <row r="9" spans="1:14" x14ac:dyDescent="0.25">
      <c r="A9" s="14" t="s">
        <v>240</v>
      </c>
      <c r="B9" s="14"/>
      <c r="C9" s="56">
        <v>1</v>
      </c>
      <c r="D9" s="14" t="s">
        <v>595</v>
      </c>
      <c r="E9" s="17" t="s">
        <v>257</v>
      </c>
      <c r="F9" s="14" t="s">
        <v>10</v>
      </c>
      <c r="G9" s="14"/>
      <c r="H9" s="54">
        <v>15</v>
      </c>
      <c r="I9" s="131" t="str">
        <f>IF('Sensors and Comms'!$J$17="n","y","n")</f>
        <v>y</v>
      </c>
      <c r="J9" s="55">
        <v>2.75</v>
      </c>
      <c r="K9" s="54">
        <f t="shared" si="0"/>
        <v>206.25</v>
      </c>
      <c r="L9" s="133"/>
      <c r="M9" s="130"/>
    </row>
    <row r="10" spans="1:14" x14ac:dyDescent="0.25">
      <c r="A10" s="14" t="s">
        <v>238</v>
      </c>
      <c r="B10" s="14" t="s">
        <v>246</v>
      </c>
      <c r="C10" s="56">
        <v>1</v>
      </c>
      <c r="D10" s="14" t="s">
        <v>256</v>
      </c>
      <c r="E10" s="17" t="s">
        <v>257</v>
      </c>
      <c r="F10" s="14" t="s">
        <v>10</v>
      </c>
      <c r="G10" s="14"/>
      <c r="H10" s="54">
        <v>15</v>
      </c>
      <c r="I10" s="131" t="str">
        <f>'Sensors and Comms'!J17</f>
        <v>n</v>
      </c>
      <c r="J10" s="55">
        <v>2.75</v>
      </c>
      <c r="K10" s="54">
        <f t="shared" si="0"/>
        <v>0</v>
      </c>
      <c r="L10" s="133"/>
      <c r="M10" s="130"/>
    </row>
    <row r="11" spans="1:14" x14ac:dyDescent="0.25">
      <c r="A11" s="14" t="s">
        <v>240</v>
      </c>
      <c r="B11" s="14"/>
      <c r="C11" s="56">
        <v>1</v>
      </c>
      <c r="D11" s="14" t="s">
        <v>596</v>
      </c>
      <c r="E11" s="17" t="s">
        <v>597</v>
      </c>
      <c r="F11" s="14"/>
      <c r="G11" s="14"/>
      <c r="H11" s="54"/>
      <c r="I11" s="57" t="s">
        <v>297</v>
      </c>
      <c r="J11" s="55"/>
      <c r="K11" s="54">
        <f t="shared" si="0"/>
        <v>0</v>
      </c>
      <c r="L11" s="133"/>
      <c r="M11" s="130"/>
    </row>
    <row r="12" spans="1:14" ht="15.75" thickBot="1" x14ac:dyDescent="0.3">
      <c r="A12" s="59"/>
      <c r="B12" s="60"/>
      <c r="C12" s="61"/>
      <c r="D12" s="61"/>
      <c r="E12" s="61"/>
      <c r="F12" s="61"/>
      <c r="G12" s="62"/>
      <c r="H12" s="128">
        <f>SUMIFS(H2:H10,I2:I10,"y")</f>
        <v>95</v>
      </c>
      <c r="I12" s="76" t="s">
        <v>304</v>
      </c>
      <c r="J12" s="63"/>
      <c r="K12" s="75">
        <f>SUM(K2:K11)</f>
        <v>543.75</v>
      </c>
      <c r="L12" s="75"/>
      <c r="M12" s="129" t="s">
        <v>305</v>
      </c>
    </row>
    <row r="13" spans="1:14" ht="15.75" thickBot="1" x14ac:dyDescent="0.3">
      <c r="A13" s="45"/>
      <c r="B13" s="46"/>
      <c r="C13" s="47"/>
      <c r="D13" s="46"/>
      <c r="E13" s="45"/>
      <c r="F13" s="46"/>
      <c r="G13" s="46"/>
      <c r="H13" s="48"/>
      <c r="I13" s="48"/>
      <c r="J13" s="49"/>
      <c r="K13" s="48"/>
      <c r="L13" s="48"/>
      <c r="M13" s="50"/>
    </row>
    <row r="14" spans="1:14" ht="15.75" thickBot="1" x14ac:dyDescent="0.3">
      <c r="A14" s="45"/>
      <c r="B14" s="46"/>
      <c r="C14" s="47"/>
      <c r="D14" s="46"/>
      <c r="E14" s="45"/>
      <c r="F14" s="46"/>
      <c r="G14" s="46"/>
      <c r="H14" s="48"/>
      <c r="I14" s="48"/>
      <c r="J14" s="58">
        <f>SUM(H12,K12)</f>
        <v>638.75</v>
      </c>
      <c r="K14" s="67" t="s">
        <v>302</v>
      </c>
      <c r="L14" s="124"/>
      <c r="M14" s="50"/>
    </row>
    <row r="15" spans="1:14" x14ac:dyDescent="0.25">
      <c r="A15" s="45"/>
      <c r="B15" s="46"/>
      <c r="C15" s="47"/>
      <c r="D15" s="46"/>
      <c r="E15" s="45"/>
      <c r="F15" s="46"/>
      <c r="G15" s="46"/>
      <c r="H15" s="48"/>
      <c r="I15" s="48"/>
      <c r="J15" s="49"/>
      <c r="K15" s="48"/>
      <c r="L15" s="48"/>
      <c r="M15" s="50"/>
    </row>
    <row r="16" spans="1:14" x14ac:dyDescent="0.25">
      <c r="A16" s="45"/>
      <c r="B16" s="46"/>
      <c r="C16" s="47"/>
      <c r="D16" s="46"/>
      <c r="E16" s="45"/>
      <c r="F16" s="46"/>
      <c r="G16" s="46"/>
      <c r="H16" s="48"/>
      <c r="I16" s="48"/>
      <c r="J16" s="49"/>
      <c r="K16" s="48"/>
      <c r="L16" s="48"/>
      <c r="M16" s="50"/>
    </row>
    <row r="17" spans="1:13" x14ac:dyDescent="0.25">
      <c r="A17" s="45"/>
      <c r="B17" s="46"/>
      <c r="C17" s="47"/>
      <c r="D17" s="46"/>
      <c r="E17" s="45"/>
      <c r="F17" s="46"/>
      <c r="G17" s="46"/>
      <c r="H17" s="48"/>
      <c r="I17" s="48"/>
      <c r="J17" s="49"/>
      <c r="K17" s="48"/>
      <c r="L17" s="48"/>
      <c r="M17" s="50"/>
    </row>
    <row r="18" spans="1:13" x14ac:dyDescent="0.25">
      <c r="A18" s="45"/>
      <c r="B18" s="46"/>
      <c r="C18" s="47"/>
      <c r="D18" s="46"/>
      <c r="E18" s="45"/>
      <c r="F18" s="46"/>
      <c r="G18" s="46"/>
      <c r="H18" s="48"/>
      <c r="I18" s="48"/>
      <c r="J18" s="49"/>
      <c r="K18" s="48"/>
      <c r="L18" s="48"/>
      <c r="M18" s="50"/>
    </row>
    <row r="19" spans="1:13" x14ac:dyDescent="0.25">
      <c r="A19" s="45"/>
      <c r="B19" s="46"/>
      <c r="C19" s="47"/>
      <c r="D19" s="46"/>
      <c r="E19" s="45"/>
      <c r="F19" s="46"/>
      <c r="G19" s="46"/>
      <c r="H19" s="48"/>
      <c r="I19" s="48"/>
      <c r="J19" s="49"/>
      <c r="K19" s="48"/>
      <c r="L19" s="48"/>
      <c r="M19" s="50"/>
    </row>
    <row r="20" spans="1:13" x14ac:dyDescent="0.25">
      <c r="A20" s="46"/>
      <c r="B20" s="45"/>
      <c r="C20" s="46"/>
      <c r="D20" s="46"/>
      <c r="E20" s="46"/>
      <c r="F20" s="46"/>
      <c r="G20" s="51"/>
      <c r="H20" s="51"/>
      <c r="I20" s="51"/>
      <c r="J20" s="49"/>
      <c r="K20" s="52"/>
      <c r="L20" s="52"/>
      <c r="M20" s="53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8168889431442"/>
  </sheetPr>
  <dimension ref="A1:N14"/>
  <sheetViews>
    <sheetView workbookViewId="0">
      <selection activeCell="J9" sqref="J9"/>
    </sheetView>
  </sheetViews>
  <sheetFormatPr defaultRowHeight="15" x14ac:dyDescent="0.25"/>
  <cols>
    <col min="1" max="1" width="37.5703125" style="2" bestFit="1" customWidth="1"/>
    <col min="2" max="2" width="24.5703125" bestFit="1" customWidth="1"/>
    <col min="3" max="3" width="14.140625" bestFit="1" customWidth="1"/>
    <col min="4" max="4" width="15.7109375" bestFit="1" customWidth="1"/>
    <col min="5" max="5" width="54.85546875" customWidth="1"/>
    <col min="6" max="6" width="8.28515625" bestFit="1" customWidth="1"/>
    <col min="7" max="7" width="7.5703125" style="3" bestFit="1" customWidth="1"/>
    <col min="8" max="8" width="9.140625" style="3" customWidth="1"/>
    <col min="9" max="9" width="9.28515625" style="3" customWidth="1"/>
    <col min="10" max="10" width="8.28515625" bestFit="1" customWidth="1"/>
    <col min="11" max="11" width="45.28515625" style="2" customWidth="1"/>
  </cols>
  <sheetData>
    <row r="1" spans="1:14" ht="46.5" thickTop="1" thickBot="1" x14ac:dyDescent="0.3">
      <c r="A1" s="151" t="s">
        <v>5</v>
      </c>
      <c r="B1" s="152" t="s">
        <v>12</v>
      </c>
      <c r="C1" s="152" t="s">
        <v>0</v>
      </c>
      <c r="D1" s="152" t="s">
        <v>4</v>
      </c>
      <c r="E1" s="152" t="s">
        <v>2</v>
      </c>
      <c r="F1" s="152" t="s">
        <v>1</v>
      </c>
      <c r="G1" s="151" t="s">
        <v>22</v>
      </c>
      <c r="H1" s="153" t="s">
        <v>308</v>
      </c>
      <c r="I1" s="151" t="s">
        <v>307</v>
      </c>
      <c r="J1" s="151" t="s">
        <v>309</v>
      </c>
      <c r="K1" s="152" t="s">
        <v>7</v>
      </c>
    </row>
    <row r="2" spans="1:14" ht="46.5" customHeight="1" thickTop="1" x14ac:dyDescent="0.25">
      <c r="A2" s="154" t="s">
        <v>93</v>
      </c>
      <c r="B2" s="154" t="s">
        <v>88</v>
      </c>
      <c r="C2" s="155" t="s">
        <v>70</v>
      </c>
      <c r="D2" s="155" t="s">
        <v>89</v>
      </c>
      <c r="E2" s="156" t="s">
        <v>84</v>
      </c>
      <c r="F2" s="157">
        <v>57.12</v>
      </c>
      <c r="G2" s="158">
        <v>1</v>
      </c>
      <c r="H2" s="159">
        <v>3</v>
      </c>
      <c r="I2" s="160">
        <v>0</v>
      </c>
      <c r="J2" s="157">
        <f t="shared" ref="J2:J6" si="0">F2/G2*I2</f>
        <v>0</v>
      </c>
      <c r="K2" s="154" t="s">
        <v>94</v>
      </c>
    </row>
    <row r="3" spans="1:14" ht="45" x14ac:dyDescent="0.25">
      <c r="A3" s="154" t="s">
        <v>90</v>
      </c>
      <c r="B3" s="154" t="s">
        <v>91</v>
      </c>
      <c r="C3" s="155" t="s">
        <v>10</v>
      </c>
      <c r="D3" s="155" t="s">
        <v>92</v>
      </c>
      <c r="E3" s="161" t="s">
        <v>83</v>
      </c>
      <c r="F3" s="157">
        <v>2.02</v>
      </c>
      <c r="G3" s="158">
        <v>1</v>
      </c>
      <c r="H3" s="159">
        <v>3</v>
      </c>
      <c r="I3" s="160">
        <v>0</v>
      </c>
      <c r="J3" s="157">
        <f t="shared" si="0"/>
        <v>0</v>
      </c>
      <c r="K3" s="154"/>
    </row>
    <row r="4" spans="1:14" ht="30" x14ac:dyDescent="0.25">
      <c r="A4" s="154" t="s">
        <v>95</v>
      </c>
      <c r="B4" s="154" t="s">
        <v>96</v>
      </c>
      <c r="C4" s="155" t="s">
        <v>10</v>
      </c>
      <c r="D4" s="155" t="s">
        <v>97</v>
      </c>
      <c r="E4" s="161" t="s">
        <v>85</v>
      </c>
      <c r="F4" s="157">
        <v>3.56</v>
      </c>
      <c r="G4" s="158">
        <v>1</v>
      </c>
      <c r="H4" s="159">
        <v>3</v>
      </c>
      <c r="I4" s="160">
        <v>0</v>
      </c>
      <c r="J4" s="157">
        <f t="shared" si="0"/>
        <v>0</v>
      </c>
      <c r="K4" s="154" t="s">
        <v>169</v>
      </c>
    </row>
    <row r="5" spans="1:14" ht="30" x14ac:dyDescent="0.25">
      <c r="A5" s="154" t="s">
        <v>98</v>
      </c>
      <c r="B5" s="154" t="s">
        <v>99</v>
      </c>
      <c r="C5" s="155" t="s">
        <v>10</v>
      </c>
      <c r="D5" s="155" t="s">
        <v>100</v>
      </c>
      <c r="E5" s="161" t="s">
        <v>86</v>
      </c>
      <c r="F5" s="157">
        <v>2.97</v>
      </c>
      <c r="G5" s="158">
        <v>1</v>
      </c>
      <c r="H5" s="159">
        <v>3</v>
      </c>
      <c r="I5" s="160">
        <v>0</v>
      </c>
      <c r="J5" s="157">
        <f t="shared" si="0"/>
        <v>0</v>
      </c>
      <c r="K5" s="154" t="s">
        <v>168</v>
      </c>
    </row>
    <row r="6" spans="1:14" ht="45" x14ac:dyDescent="0.25">
      <c r="A6" s="154" t="s">
        <v>102</v>
      </c>
      <c r="B6" s="154" t="s">
        <v>103</v>
      </c>
      <c r="C6" s="155" t="s">
        <v>10</v>
      </c>
      <c r="D6" s="155" t="s">
        <v>101</v>
      </c>
      <c r="E6" s="161" t="s">
        <v>87</v>
      </c>
      <c r="F6" s="157">
        <v>1.46</v>
      </c>
      <c r="G6" s="158">
        <v>1</v>
      </c>
      <c r="H6" s="159">
        <v>3</v>
      </c>
      <c r="I6" s="160">
        <v>0</v>
      </c>
      <c r="J6" s="157">
        <f t="shared" si="0"/>
        <v>0</v>
      </c>
      <c r="K6" s="154"/>
    </row>
    <row r="7" spans="1:14" x14ac:dyDescent="0.25">
      <c r="A7" s="162"/>
      <c r="B7" s="163"/>
      <c r="C7" s="163"/>
      <c r="D7" s="163"/>
      <c r="E7" s="163"/>
      <c r="F7" s="164"/>
      <c r="G7" s="165"/>
      <c r="H7" s="165"/>
      <c r="I7" s="165"/>
      <c r="J7" s="166">
        <f>SUM(J2:J6)</f>
        <v>0</v>
      </c>
      <c r="K7" s="167" t="s">
        <v>315</v>
      </c>
    </row>
    <row r="8" spans="1:14" ht="60" x14ac:dyDescent="0.25">
      <c r="A8" s="168" t="s">
        <v>620</v>
      </c>
      <c r="B8" s="168" t="s">
        <v>306</v>
      </c>
      <c r="C8" s="169" t="s">
        <v>133</v>
      </c>
      <c r="D8" s="169" t="s">
        <v>619</v>
      </c>
      <c r="E8" s="156" t="s">
        <v>621</v>
      </c>
      <c r="F8" s="157">
        <v>129</v>
      </c>
      <c r="G8" s="169" t="s">
        <v>622</v>
      </c>
      <c r="H8" s="159">
        <v>0</v>
      </c>
      <c r="I8" s="170">
        <v>1</v>
      </c>
      <c r="J8" s="171">
        <f>F8*I8</f>
        <v>129</v>
      </c>
      <c r="K8" s="172"/>
      <c r="N8" s="29"/>
    </row>
    <row r="9" spans="1:14" x14ac:dyDescent="0.25">
      <c r="A9" s="154" t="s">
        <v>266</v>
      </c>
      <c r="B9" s="168" t="s">
        <v>634</v>
      </c>
      <c r="C9" s="169" t="s">
        <v>251</v>
      </c>
      <c r="D9" s="169"/>
      <c r="E9" s="156"/>
      <c r="F9" s="157">
        <v>95</v>
      </c>
      <c r="G9" s="169">
        <v>1</v>
      </c>
      <c r="H9" s="159">
        <v>4</v>
      </c>
      <c r="I9" s="170">
        <v>0</v>
      </c>
      <c r="J9" s="171"/>
      <c r="K9" s="172"/>
      <c r="N9" s="29"/>
    </row>
    <row r="10" spans="1:14" x14ac:dyDescent="0.25">
      <c r="A10" s="30"/>
      <c r="B10" s="30"/>
      <c r="C10" s="24"/>
      <c r="D10" s="24"/>
      <c r="E10" s="146"/>
      <c r="F10" s="32"/>
      <c r="G10" s="24"/>
      <c r="H10" s="136"/>
      <c r="I10" s="26"/>
      <c r="J10" s="147"/>
      <c r="K10" s="27"/>
    </row>
    <row r="11" spans="1:14" x14ac:dyDescent="0.25">
      <c r="A11" s="30"/>
      <c r="B11" s="30"/>
      <c r="C11" s="24"/>
      <c r="D11" s="24"/>
      <c r="E11" s="146"/>
      <c r="F11" s="32"/>
      <c r="G11" s="24"/>
      <c r="H11" s="136"/>
      <c r="I11" s="26"/>
      <c r="J11" s="147"/>
      <c r="K11" s="27"/>
    </row>
    <row r="12" spans="1:14" x14ac:dyDescent="0.25">
      <c r="J12" s="149">
        <f>SUM(J8:J11)</f>
        <v>129</v>
      </c>
      <c r="K12" s="148" t="s">
        <v>623</v>
      </c>
    </row>
    <row r="13" spans="1:14" x14ac:dyDescent="0.25">
      <c r="F13" s="1"/>
      <c r="J13" s="1"/>
    </row>
    <row r="14" spans="1:14" x14ac:dyDescent="0.25">
      <c r="F14" s="1"/>
      <c r="J14" s="149">
        <f>SUM(J7,J12)</f>
        <v>129</v>
      </c>
      <c r="K14" s="148" t="s">
        <v>624</v>
      </c>
    </row>
  </sheetData>
  <hyperlinks>
    <hyperlink ref="E2" r:id="rId1"/>
    <hyperlink ref="E3" r:id="rId2" location="51605K12"/>
    <hyperlink ref="E8" r:id="rId3"/>
  </hyperlinks>
  <pageMargins left="0.7" right="0.7" top="0.75" bottom="0.75" header="0.3" footer="0.3"/>
  <pageSetup orientation="portrait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L32"/>
  <sheetViews>
    <sheetView workbookViewId="0">
      <selection activeCell="E2" sqref="E2"/>
    </sheetView>
  </sheetViews>
  <sheetFormatPr defaultRowHeight="15" x14ac:dyDescent="0.25"/>
  <cols>
    <col min="1" max="1" width="27.28515625" customWidth="1"/>
    <col min="2" max="2" width="34.5703125" bestFit="1" customWidth="1"/>
    <col min="3" max="3" width="13.7109375" customWidth="1"/>
    <col min="4" max="4" width="14" bestFit="1" customWidth="1"/>
    <col min="5" max="5" width="15.7109375" bestFit="1" customWidth="1"/>
    <col min="6" max="6" width="29.7109375" customWidth="1"/>
    <col min="7" max="7" width="8.28515625" bestFit="1" customWidth="1"/>
    <col min="8" max="9" width="7.5703125" bestFit="1" customWidth="1"/>
    <col min="10" max="10" width="8.28515625" bestFit="1" customWidth="1"/>
    <col min="11" max="11" width="8.28515625" customWidth="1"/>
    <col min="12" max="12" width="10.5703125" bestFit="1" customWidth="1"/>
  </cols>
  <sheetData>
    <row r="1" spans="1:12" s="4" customFormat="1" ht="30.75" customHeight="1" thickTop="1" thickBot="1" x14ac:dyDescent="0.3">
      <c r="A1" s="72" t="s">
        <v>248</v>
      </c>
      <c r="B1" s="72" t="s">
        <v>5</v>
      </c>
      <c r="C1" s="73" t="s">
        <v>12</v>
      </c>
      <c r="D1" s="73" t="s">
        <v>0</v>
      </c>
      <c r="E1" s="73" t="s">
        <v>4</v>
      </c>
      <c r="F1" s="73" t="s">
        <v>2</v>
      </c>
      <c r="G1" s="73" t="s">
        <v>1</v>
      </c>
      <c r="H1" s="72" t="s">
        <v>22</v>
      </c>
      <c r="I1" s="72" t="s">
        <v>24</v>
      </c>
      <c r="J1" s="72" t="s">
        <v>23</v>
      </c>
      <c r="K1" s="72" t="s">
        <v>616</v>
      </c>
      <c r="L1" s="73" t="s">
        <v>7</v>
      </c>
    </row>
    <row r="2" spans="1:12" ht="30.75" thickTop="1" x14ac:dyDescent="0.25">
      <c r="A2" s="17" t="s">
        <v>266</v>
      </c>
      <c r="B2" s="17" t="s">
        <v>611</v>
      </c>
      <c r="C2" s="14" t="s">
        <v>25</v>
      </c>
      <c r="D2" s="14" t="s">
        <v>251</v>
      </c>
      <c r="E2" s="14" t="s">
        <v>612</v>
      </c>
      <c r="F2" s="14"/>
      <c r="G2" s="32">
        <v>167.25</v>
      </c>
      <c r="H2" s="20">
        <v>1</v>
      </c>
      <c r="I2" s="20">
        <v>1</v>
      </c>
      <c r="J2" s="32">
        <f>G2/H2*I2</f>
        <v>167.25</v>
      </c>
      <c r="K2" s="132"/>
      <c r="L2" s="14"/>
    </row>
    <row r="3" spans="1:12" x14ac:dyDescent="0.25">
      <c r="A3" s="17" t="s">
        <v>266</v>
      </c>
      <c r="B3" s="17" t="s">
        <v>615</v>
      </c>
      <c r="C3" s="14" t="s">
        <v>25</v>
      </c>
      <c r="D3" s="14" t="s">
        <v>251</v>
      </c>
      <c r="E3" s="14"/>
      <c r="F3" s="14"/>
      <c r="G3" s="32">
        <v>95.25</v>
      </c>
      <c r="H3" s="20">
        <v>1</v>
      </c>
      <c r="I3" s="20">
        <v>1</v>
      </c>
      <c r="J3" s="32">
        <f>G3/H3*I3</f>
        <v>95.25</v>
      </c>
      <c r="K3" s="132"/>
      <c r="L3" s="14"/>
    </row>
    <row r="4" spans="1:12" x14ac:dyDescent="0.25">
      <c r="A4" s="17" t="s">
        <v>266</v>
      </c>
      <c r="B4" s="17" t="s">
        <v>613</v>
      </c>
      <c r="C4" s="14" t="s">
        <v>25</v>
      </c>
      <c r="D4" s="14" t="s">
        <v>251</v>
      </c>
      <c r="E4" s="14" t="s">
        <v>614</v>
      </c>
      <c r="F4" s="14"/>
      <c r="G4" s="32">
        <v>322.5</v>
      </c>
      <c r="H4" s="20">
        <v>1</v>
      </c>
      <c r="I4" s="20">
        <v>1</v>
      </c>
      <c r="J4" s="32">
        <f>G4/H4*I4</f>
        <v>322.5</v>
      </c>
      <c r="K4" s="132"/>
      <c r="L4" s="14"/>
    </row>
    <row r="5" spans="1:12" x14ac:dyDescent="0.25">
      <c r="J5" s="37">
        <f>SUM(J2:J4)</f>
        <v>585</v>
      </c>
      <c r="K5" s="37"/>
      <c r="L5" s="21" t="s">
        <v>46</v>
      </c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Sensors and Comms</vt:lpstr>
      <vt:lpstr>Battery</vt:lpstr>
      <vt:lpstr>Printed Circuit Board</vt:lpstr>
      <vt:lpstr>PCB Assembly BOM</vt:lpstr>
      <vt:lpstr>Electronics Assembly</vt:lpstr>
      <vt:lpstr>Mechanical Assembly</vt:lpstr>
      <vt:lpstr>Machine Shop Parts</vt:lpstr>
      <vt:lpstr>Single Item Costs</vt:lpstr>
      <vt:lpstr>Release Mechanism</vt:lpstr>
      <vt:lpstr>TOTAL COSTS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Sarah Donohoe</cp:lastModifiedBy>
  <cp:lastPrinted>2019-02-07T21:45:16Z</cp:lastPrinted>
  <dcterms:created xsi:type="dcterms:W3CDTF">2017-02-08T20:22:32Z</dcterms:created>
  <dcterms:modified xsi:type="dcterms:W3CDTF">2019-10-17T23:26:04Z</dcterms:modified>
</cp:coreProperties>
</file>