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wengshengkai/projects/side-project/NGEip/docs/plans/001-subsidy-application/"/>
    </mc:Choice>
  </mc:AlternateContent>
  <xr:revisionPtr revIDLastSave="0" documentId="13_ncr:1_{19FA9002-31FF-5B4F-8705-DD77F9F0E2A6}" xr6:coauthVersionLast="47" xr6:coauthVersionMax="47" xr10:uidLastSave="{00000000-0000-0000-0000-000000000000}"/>
  <bookViews>
    <workbookView xWindow="0" yWindow="760" windowWidth="30240" windowHeight="17440" activeTab="10" xr2:uid="{00000000-000D-0000-FFFF-FFFF00000000}"/>
  </bookViews>
  <sheets>
    <sheet name="2025128-1212" sheetId="7" r:id="rId1"/>
    <sheet name="2025121-125" sheetId="8" r:id="rId2"/>
    <sheet name="20251124-1128" sheetId="9" r:id="rId3"/>
    <sheet name="202516~110" sheetId="10" r:id="rId4"/>
    <sheet name="2025113~117" sheetId="11" r:id="rId5"/>
    <sheet name="2025120~124" sheetId="12" r:id="rId6"/>
    <sheet name="202523~27" sheetId="13" r:id="rId7"/>
    <sheet name="2025210-214" sheetId="14" r:id="rId8"/>
    <sheet name="2025217-221" sheetId="15" r:id="rId9"/>
    <sheet name="2025224-227" sheetId="16" r:id="rId10"/>
    <sheet name="202533-37" sheetId="17" r:id="rId11"/>
    <sheet name="2025310-314" sheetId="18" r:id="rId12"/>
    <sheet name="2025317-321" sheetId="19" r:id="rId13"/>
    <sheet name="2025324-328" sheetId="20" r:id="rId14"/>
    <sheet name="2025331-43" sheetId="21" r:id="rId15"/>
    <sheet name="202547-411" sheetId="22" r:id="rId16"/>
    <sheet name="2025414-418" sheetId="23" r:id="rId17"/>
    <sheet name="2025421-425" sheetId="24" r:id="rId18"/>
    <sheet name="2025428-52" sheetId="25" r:id="rId19"/>
    <sheet name="202555-59" sheetId="26" r:id="rId20"/>
    <sheet name="2025512-516" sheetId="27" r:id="rId21"/>
    <sheet name="2025519-523" sheetId="28" r:id="rId22"/>
    <sheet name="2025526-530" sheetId="29" r:id="rId23"/>
    <sheet name="202562-66" sheetId="30" r:id="rId24"/>
    <sheet name="202569-613" sheetId="31" r:id="rId25"/>
    <sheet name="2025616-620" sheetId="32" r:id="rId26"/>
    <sheet name="2025623-627" sheetId="33" r:id="rId27"/>
    <sheet name="2025630-74" sheetId="34" r:id="rId28"/>
    <sheet name="202577-711" sheetId="35" r:id="rId29"/>
    <sheet name="2025714-718" sheetId="36" r:id="rId30"/>
    <sheet name="2025721-725" sheetId="37" r:id="rId31"/>
    <sheet name="2025728-81" sheetId="38" r:id="rId32"/>
    <sheet name="202584-88" sheetId="39" r:id="rId33"/>
    <sheet name="2025811-815" sheetId="40" r:id="rId34"/>
    <sheet name="2025818-822" sheetId="41" r:id="rId35"/>
    <sheet name="2025825-829" sheetId="42" r:id="rId36"/>
    <sheet name="202591-95" sheetId="43" r:id="rId37"/>
    <sheet name="202598-912" sheetId="44" r:id="rId38"/>
    <sheet name="2025915-919" sheetId="45" r:id="rId39"/>
    <sheet name="2025922-926" sheetId="46" r:id="rId40"/>
    <sheet name="2025929-103" sheetId="47" r:id="rId41"/>
    <sheet name="2025106-1010" sheetId="48" r:id="rId42"/>
    <sheet name="20251013-1017" sheetId="49" r:id="rId43"/>
    <sheet name="20251020-1024" sheetId="50" r:id="rId44"/>
    <sheet name="20251027-1031" sheetId="51" r:id="rId45"/>
    <sheet name="2025113-117" sheetId="52" r:id="rId46"/>
    <sheet name="20251110-1114" sheetId="53" r:id="rId47"/>
    <sheet name="20251117-1121" sheetId="54" r:id="rId4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5" i="54" l="1"/>
  <c r="S46" i="54" s="1"/>
  <c r="O45" i="54"/>
  <c r="O46" i="54" s="1"/>
  <c r="K45" i="54"/>
  <c r="K46" i="54" s="1"/>
  <c r="C45" i="54"/>
  <c r="C46" i="54" s="1"/>
  <c r="O43" i="54"/>
  <c r="C43" i="54"/>
  <c r="S24" i="54"/>
  <c r="K24" i="54"/>
  <c r="K43" i="54" s="1"/>
  <c r="G24" i="54"/>
  <c r="G43" i="54" s="1"/>
  <c r="S6" i="54"/>
  <c r="S43" i="54" s="1"/>
  <c r="K45" i="53"/>
  <c r="S44" i="53"/>
  <c r="S45" i="53" s="1"/>
  <c r="K44" i="53"/>
  <c r="G44" i="53"/>
  <c r="G45" i="53" s="1"/>
  <c r="S42" i="53"/>
  <c r="K42" i="53"/>
  <c r="G42" i="53"/>
  <c r="C42" i="53"/>
  <c r="O41" i="53"/>
  <c r="O36" i="53"/>
  <c r="O24" i="53"/>
  <c r="O44" i="53" s="1"/>
  <c r="O45" i="53" s="1"/>
  <c r="C24" i="53"/>
  <c r="C44" i="53" s="1"/>
  <c r="C45" i="53" s="1"/>
  <c r="S44" i="52"/>
  <c r="S45" i="52" s="1"/>
  <c r="O44" i="52"/>
  <c r="O45" i="52" s="1"/>
  <c r="K44" i="52"/>
  <c r="K45" i="52" s="1"/>
  <c r="S42" i="52"/>
  <c r="O42" i="52"/>
  <c r="G41" i="52"/>
  <c r="C41" i="52"/>
  <c r="G37" i="52"/>
  <c r="K24" i="52"/>
  <c r="K42" i="52" s="1"/>
  <c r="G24" i="52"/>
  <c r="G42" i="52" s="1"/>
  <c r="C24" i="52"/>
  <c r="C22" i="52"/>
  <c r="C42" i="52" s="1"/>
  <c r="O44" i="51"/>
  <c r="O45" i="51" s="1"/>
  <c r="K44" i="51"/>
  <c r="K45" i="51" s="1"/>
  <c r="G44" i="51"/>
  <c r="G45" i="51" s="1"/>
  <c r="O42" i="51"/>
  <c r="K42" i="51"/>
  <c r="G42" i="51"/>
  <c r="S41" i="51"/>
  <c r="K41" i="51"/>
  <c r="S24" i="51"/>
  <c r="S44" i="51" s="1"/>
  <c r="S45" i="51" s="1"/>
  <c r="K24" i="51"/>
  <c r="C24" i="51"/>
  <c r="C42" i="51" s="1"/>
  <c r="S45" i="50"/>
  <c r="O45" i="50"/>
  <c r="C45" i="50"/>
  <c r="S44" i="50"/>
  <c r="O44" i="50"/>
  <c r="C44" i="50"/>
  <c r="S42" i="50"/>
  <c r="O42" i="50"/>
  <c r="K42" i="50"/>
  <c r="K41" i="50"/>
  <c r="G38" i="50"/>
  <c r="G42" i="50" s="1"/>
  <c r="K24" i="50"/>
  <c r="K44" i="50" s="1"/>
  <c r="K45" i="50" s="1"/>
  <c r="G24" i="50"/>
  <c r="G44" i="50" s="1"/>
  <c r="G45" i="50" s="1"/>
  <c r="C24" i="50"/>
  <c r="C42" i="50" s="1"/>
  <c r="O45" i="49"/>
  <c r="C45" i="49"/>
  <c r="O44" i="49"/>
  <c r="G44" i="49"/>
  <c r="G45" i="49" s="1"/>
  <c r="C44" i="49"/>
  <c r="O42" i="49"/>
  <c r="G42" i="49"/>
  <c r="C42" i="49"/>
  <c r="K41" i="49"/>
  <c r="K42" i="49" s="1"/>
  <c r="S3" i="49"/>
  <c r="S42" i="49" s="1"/>
  <c r="S46" i="48"/>
  <c r="G46" i="48"/>
  <c r="S45" i="48"/>
  <c r="O45" i="48"/>
  <c r="O46" i="48" s="1"/>
  <c r="G45" i="48"/>
  <c r="C45" i="48"/>
  <c r="C46" i="48" s="1"/>
  <c r="S43" i="48"/>
  <c r="O43" i="48"/>
  <c r="G43" i="48"/>
  <c r="C43" i="48"/>
  <c r="K41" i="48"/>
  <c r="K43" i="48" s="1"/>
  <c r="K24" i="48"/>
  <c r="K45" i="48" s="1"/>
  <c r="K46" i="48" s="1"/>
  <c r="G46" i="47"/>
  <c r="C46" i="47"/>
  <c r="S45" i="47"/>
  <c r="S46" i="47" s="1"/>
  <c r="O45" i="47"/>
  <c r="O46" i="47" s="1"/>
  <c r="K45" i="47"/>
  <c r="K46" i="47" s="1"/>
  <c r="G45" i="47"/>
  <c r="C45" i="47"/>
  <c r="S43" i="47"/>
  <c r="O43" i="47"/>
  <c r="K43" i="47"/>
  <c r="G43" i="47"/>
  <c r="C43" i="47"/>
  <c r="G47" i="46"/>
  <c r="C47" i="46"/>
  <c r="S46" i="46"/>
  <c r="S47" i="46" s="1"/>
  <c r="K46" i="46"/>
  <c r="K47" i="46" s="1"/>
  <c r="G46" i="46"/>
  <c r="C46" i="46"/>
  <c r="S44" i="46"/>
  <c r="K44" i="46"/>
  <c r="G44" i="46"/>
  <c r="C44" i="46"/>
  <c r="O41" i="46"/>
  <c r="O44" i="46" s="1"/>
  <c r="K19" i="46"/>
  <c r="G46" i="45"/>
  <c r="G47" i="45" s="1"/>
  <c r="C46" i="45"/>
  <c r="C47" i="45" s="1"/>
  <c r="S44" i="45"/>
  <c r="O44" i="45"/>
  <c r="G44" i="45"/>
  <c r="C44" i="45"/>
  <c r="S37" i="45"/>
  <c r="S36" i="45"/>
  <c r="S24" i="45"/>
  <c r="S46" i="45" s="1"/>
  <c r="S47" i="45" s="1"/>
  <c r="O24" i="45"/>
  <c r="O46" i="45" s="1"/>
  <c r="O47" i="45" s="1"/>
  <c r="K24" i="45"/>
  <c r="K46" i="45" s="1"/>
  <c r="K47" i="45" s="1"/>
  <c r="O46" i="44"/>
  <c r="O47" i="44" s="1"/>
  <c r="O44" i="44"/>
  <c r="G44" i="44"/>
  <c r="S41" i="44"/>
  <c r="O41" i="44"/>
  <c r="K41" i="44"/>
  <c r="C41" i="44"/>
  <c r="C46" i="44" s="1"/>
  <c r="C47" i="44" s="1"/>
  <c r="S24" i="44"/>
  <c r="S44" i="44" s="1"/>
  <c r="G24" i="44"/>
  <c r="K21" i="44"/>
  <c r="G10" i="44"/>
  <c r="K4" i="44"/>
  <c r="K46" i="44" s="1"/>
  <c r="K47" i="44" s="1"/>
  <c r="G3" i="44"/>
  <c r="G46" i="44" s="1"/>
  <c r="G47" i="44" s="1"/>
  <c r="O47" i="43"/>
  <c r="C47" i="43"/>
  <c r="S46" i="43"/>
  <c r="S47" i="43" s="1"/>
  <c r="O46" i="43"/>
  <c r="G46" i="43"/>
  <c r="C46" i="43"/>
  <c r="G45" i="43"/>
  <c r="G47" i="43" s="1"/>
  <c r="S44" i="43"/>
  <c r="O44" i="43"/>
  <c r="G44" i="43"/>
  <c r="C44" i="43"/>
  <c r="S33" i="43"/>
  <c r="K27" i="43"/>
  <c r="K44" i="43" s="1"/>
  <c r="K24" i="43"/>
  <c r="K46" i="43" s="1"/>
  <c r="K47" i="43" s="1"/>
  <c r="G24" i="43"/>
  <c r="U15" i="43"/>
  <c r="X14" i="43"/>
  <c r="W14" i="43"/>
  <c r="V14" i="43"/>
  <c r="U14" i="43"/>
  <c r="X13" i="43"/>
  <c r="W13" i="43"/>
  <c r="V13" i="43"/>
  <c r="U13" i="43"/>
  <c r="X12" i="43"/>
  <c r="W12" i="43"/>
  <c r="V12" i="43"/>
  <c r="X11" i="43"/>
  <c r="W11" i="43"/>
  <c r="V11" i="43"/>
  <c r="X10" i="43"/>
  <c r="W10" i="43"/>
  <c r="V10" i="43"/>
  <c r="U10" i="43"/>
  <c r="X9" i="43"/>
  <c r="W9" i="43"/>
  <c r="V9" i="43"/>
  <c r="U9" i="43"/>
  <c r="X7" i="43"/>
  <c r="W7" i="43"/>
  <c r="V7" i="43"/>
  <c r="U7" i="43"/>
  <c r="X6" i="43"/>
  <c r="W6" i="43"/>
  <c r="V6" i="43"/>
  <c r="U6" i="43"/>
  <c r="X5" i="43"/>
  <c r="W5" i="43"/>
  <c r="V5" i="43"/>
  <c r="U5" i="43"/>
  <c r="X4" i="43"/>
  <c r="W4" i="43"/>
  <c r="V4" i="43"/>
  <c r="U4" i="43"/>
  <c r="X3" i="43"/>
  <c r="W3" i="43"/>
  <c r="V3" i="43"/>
  <c r="U3" i="43"/>
  <c r="K45" i="42"/>
  <c r="O44" i="42"/>
  <c r="O45" i="42" s="1"/>
  <c r="K44" i="42"/>
  <c r="G44" i="42"/>
  <c r="G45" i="42" s="1"/>
  <c r="C44" i="42"/>
  <c r="C45" i="42" s="1"/>
  <c r="O42" i="42"/>
  <c r="K42" i="42"/>
  <c r="C42" i="42"/>
  <c r="S41" i="42"/>
  <c r="S44" i="42" s="1"/>
  <c r="S45" i="42" s="1"/>
  <c r="K41" i="42"/>
  <c r="G41" i="42"/>
  <c r="G30" i="42"/>
  <c r="G42" i="42" s="1"/>
  <c r="K44" i="41"/>
  <c r="K45" i="41" s="1"/>
  <c r="G44" i="41"/>
  <c r="G45" i="41" s="1"/>
  <c r="C44" i="41"/>
  <c r="C45" i="41" s="1"/>
  <c r="S42" i="41"/>
  <c r="K42" i="41"/>
  <c r="G42" i="41"/>
  <c r="S41" i="41"/>
  <c r="C41" i="41"/>
  <c r="S38" i="41"/>
  <c r="S44" i="41" s="1"/>
  <c r="S45" i="41" s="1"/>
  <c r="S36" i="41"/>
  <c r="C34" i="41"/>
  <c r="C25" i="41"/>
  <c r="O24" i="41"/>
  <c r="C24" i="41"/>
  <c r="C42" i="41" s="1"/>
  <c r="O10" i="41"/>
  <c r="O6" i="41"/>
  <c r="O42" i="41" s="1"/>
  <c r="O44" i="40"/>
  <c r="O45" i="40" s="1"/>
  <c r="C44" i="40"/>
  <c r="C45" i="40" s="1"/>
  <c r="O42" i="40"/>
  <c r="K42" i="40"/>
  <c r="G41" i="40"/>
  <c r="C41" i="40"/>
  <c r="C42" i="40" s="1"/>
  <c r="C26" i="40"/>
  <c r="S24" i="40"/>
  <c r="S42" i="40" s="1"/>
  <c r="K24" i="40"/>
  <c r="K44" i="40" s="1"/>
  <c r="K45" i="40" s="1"/>
  <c r="G24" i="40"/>
  <c r="G44" i="40" s="1"/>
  <c r="G45" i="40" s="1"/>
  <c r="K45" i="39"/>
  <c r="G45" i="39"/>
  <c r="S44" i="39"/>
  <c r="S45" i="39" s="1"/>
  <c r="K44" i="39"/>
  <c r="G44" i="39"/>
  <c r="C44" i="39"/>
  <c r="C45" i="39" s="1"/>
  <c r="S42" i="39"/>
  <c r="O42" i="39"/>
  <c r="K42" i="39"/>
  <c r="C42" i="39"/>
  <c r="O24" i="39"/>
  <c r="O44" i="39" s="1"/>
  <c r="O45" i="39" s="1"/>
  <c r="G24" i="39"/>
  <c r="G42" i="39" s="1"/>
  <c r="C24" i="39"/>
  <c r="O43" i="38"/>
  <c r="C43" i="38"/>
  <c r="O42" i="38"/>
  <c r="G42" i="38"/>
  <c r="G43" i="38" s="1"/>
  <c r="C42" i="38"/>
  <c r="O40" i="38"/>
  <c r="G40" i="38"/>
  <c r="C40" i="38"/>
  <c r="S30" i="38"/>
  <c r="S41" i="38" s="1"/>
  <c r="S26" i="38"/>
  <c r="K24" i="38"/>
  <c r="K42" i="38" s="1"/>
  <c r="K43" i="38" s="1"/>
  <c r="G24" i="38"/>
  <c r="S8" i="38"/>
  <c r="S43" i="38" s="1"/>
  <c r="S44" i="38" s="1"/>
  <c r="O43" i="37"/>
  <c r="O42" i="37"/>
  <c r="K42" i="37"/>
  <c r="K43" i="37" s="1"/>
  <c r="C42" i="37"/>
  <c r="C43" i="37" s="1"/>
  <c r="O40" i="37"/>
  <c r="C40" i="37"/>
  <c r="O24" i="37"/>
  <c r="K24" i="37"/>
  <c r="K40" i="37" s="1"/>
  <c r="G24" i="37"/>
  <c r="S22" i="37"/>
  <c r="S40" i="37" s="1"/>
  <c r="G13" i="37"/>
  <c r="G42" i="37" s="1"/>
  <c r="G43" i="37" s="1"/>
  <c r="O43" i="36"/>
  <c r="C43" i="36"/>
  <c r="S42" i="36"/>
  <c r="S43" i="36" s="1"/>
  <c r="O42" i="36"/>
  <c r="K42" i="36"/>
  <c r="K43" i="36" s="1"/>
  <c r="C42" i="36"/>
  <c r="S40" i="36"/>
  <c r="O40" i="36"/>
  <c r="K40" i="36"/>
  <c r="G40" i="36"/>
  <c r="C40" i="36"/>
  <c r="S24" i="36"/>
  <c r="G9" i="36"/>
  <c r="G3" i="36"/>
  <c r="G42" i="36" s="1"/>
  <c r="G43" i="36" s="1"/>
  <c r="C43" i="35"/>
  <c r="S42" i="35"/>
  <c r="S43" i="35" s="1"/>
  <c r="K42" i="35"/>
  <c r="K43" i="35" s="1"/>
  <c r="G42" i="35"/>
  <c r="G43" i="35" s="1"/>
  <c r="C42" i="35"/>
  <c r="S40" i="35"/>
  <c r="G40" i="35"/>
  <c r="C40" i="35"/>
  <c r="O24" i="35"/>
  <c r="O22" i="35"/>
  <c r="O42" i="35" s="1"/>
  <c r="O43" i="35" s="1"/>
  <c r="K22" i="35"/>
  <c r="K40" i="35" s="1"/>
  <c r="C43" i="34"/>
  <c r="K42" i="34"/>
  <c r="K43" i="34" s="1"/>
  <c r="G42" i="34"/>
  <c r="G43" i="34" s="1"/>
  <c r="C42" i="34"/>
  <c r="K40" i="34"/>
  <c r="G40" i="34"/>
  <c r="C40" i="34"/>
  <c r="S25" i="34"/>
  <c r="G25" i="34"/>
  <c r="O24" i="34"/>
  <c r="G24" i="34"/>
  <c r="O22" i="34"/>
  <c r="O40" i="34" s="1"/>
  <c r="S10" i="34"/>
  <c r="S8" i="34"/>
  <c r="S5" i="34"/>
  <c r="S40" i="34" s="1"/>
  <c r="S4" i="34"/>
  <c r="S42" i="34" s="1"/>
  <c r="S43" i="34" s="1"/>
  <c r="O42" i="33"/>
  <c r="S41" i="33"/>
  <c r="S42" i="33" s="1"/>
  <c r="O41" i="33"/>
  <c r="K41" i="33"/>
  <c r="K42" i="33" s="1"/>
  <c r="G41" i="33"/>
  <c r="G42" i="33" s="1"/>
  <c r="S39" i="33"/>
  <c r="O39" i="33"/>
  <c r="K39" i="33"/>
  <c r="G39" i="33"/>
  <c r="G24" i="33"/>
  <c r="C22" i="33"/>
  <c r="C39" i="33" s="1"/>
  <c r="C42" i="32"/>
  <c r="S41" i="32"/>
  <c r="S42" i="32" s="1"/>
  <c r="G41" i="32"/>
  <c r="G42" i="32" s="1"/>
  <c r="C41" i="32"/>
  <c r="G39" i="32"/>
  <c r="C39" i="32"/>
  <c r="S24" i="32"/>
  <c r="S39" i="32" s="1"/>
  <c r="O24" i="32"/>
  <c r="K24" i="32"/>
  <c r="K41" i="32" s="1"/>
  <c r="K42" i="32" s="1"/>
  <c r="O4" i="32"/>
  <c r="O41" i="32" s="1"/>
  <c r="O42" i="32" s="1"/>
  <c r="S41" i="31"/>
  <c r="S42" i="31" s="1"/>
  <c r="K41" i="31"/>
  <c r="K42" i="31" s="1"/>
  <c r="G41" i="31"/>
  <c r="G42" i="31" s="1"/>
  <c r="S39" i="31"/>
  <c r="O39" i="31"/>
  <c r="K39" i="31"/>
  <c r="G39" i="31"/>
  <c r="S24" i="31"/>
  <c r="O24" i="31"/>
  <c r="C22" i="31"/>
  <c r="C39" i="31" s="1"/>
  <c r="O10" i="31"/>
  <c r="O41" i="31" s="1"/>
  <c r="O42" i="31" s="1"/>
  <c r="S42" i="30"/>
  <c r="G42" i="30"/>
  <c r="S41" i="30"/>
  <c r="O41" i="30"/>
  <c r="O42" i="30" s="1"/>
  <c r="K41" i="30"/>
  <c r="K42" i="30" s="1"/>
  <c r="G41" i="30"/>
  <c r="S39" i="30"/>
  <c r="O39" i="30"/>
  <c r="K39" i="30"/>
  <c r="G39" i="30"/>
  <c r="C38" i="30"/>
  <c r="C37" i="30"/>
  <c r="O31" i="30"/>
  <c r="C31" i="30"/>
  <c r="C25" i="30"/>
  <c r="C41" i="30" s="1"/>
  <c r="C42" i="30" s="1"/>
  <c r="C24" i="30"/>
  <c r="O22" i="30"/>
  <c r="S39" i="29"/>
  <c r="S40" i="29" s="1"/>
  <c r="O39" i="29"/>
  <c r="O40" i="29" s="1"/>
  <c r="G39" i="29"/>
  <c r="G40" i="29" s="1"/>
  <c r="C39" i="29"/>
  <c r="C40" i="29" s="1"/>
  <c r="S37" i="29"/>
  <c r="O37" i="29"/>
  <c r="G37" i="29"/>
  <c r="C37" i="29"/>
  <c r="K30" i="29"/>
  <c r="K39" i="29" s="1"/>
  <c r="K40" i="29" s="1"/>
  <c r="K40" i="28"/>
  <c r="C40" i="28"/>
  <c r="S39" i="28"/>
  <c r="S40" i="28" s="1"/>
  <c r="K39" i="28"/>
  <c r="G39" i="28"/>
  <c r="G40" i="28" s="1"/>
  <c r="C39" i="28"/>
  <c r="S37" i="28"/>
  <c r="K37" i="28"/>
  <c r="G37" i="28"/>
  <c r="C37" i="28"/>
  <c r="S24" i="28"/>
  <c r="O24" i="28"/>
  <c r="O39" i="28" s="1"/>
  <c r="O40" i="28" s="1"/>
  <c r="S39" i="27"/>
  <c r="S40" i="27" s="1"/>
  <c r="G39" i="27"/>
  <c r="G40" i="27" s="1"/>
  <c r="C39" i="27"/>
  <c r="C40" i="27" s="1"/>
  <c r="S37" i="27"/>
  <c r="O37" i="27"/>
  <c r="K37" i="27"/>
  <c r="C37" i="27"/>
  <c r="O30" i="27"/>
  <c r="K30" i="27"/>
  <c r="K39" i="27" s="1"/>
  <c r="K40" i="27" s="1"/>
  <c r="G30" i="27"/>
  <c r="G37" i="27" s="1"/>
  <c r="O29" i="27"/>
  <c r="S24" i="27"/>
  <c r="O24" i="27"/>
  <c r="O39" i="27" s="1"/>
  <c r="O40" i="27" s="1"/>
  <c r="S40" i="26"/>
  <c r="S39" i="26"/>
  <c r="O39" i="26"/>
  <c r="O40" i="26" s="1"/>
  <c r="G39" i="26"/>
  <c r="G40" i="26" s="1"/>
  <c r="C39" i="26"/>
  <c r="C40" i="26" s="1"/>
  <c r="O37" i="26"/>
  <c r="G37" i="26"/>
  <c r="C37" i="26"/>
  <c r="O30" i="26"/>
  <c r="S24" i="26"/>
  <c r="S37" i="26" s="1"/>
  <c r="O24" i="26"/>
  <c r="K24" i="26"/>
  <c r="K37" i="26" s="1"/>
  <c r="G24" i="26"/>
  <c r="S41" i="25"/>
  <c r="C41" i="25"/>
  <c r="S40" i="25"/>
  <c r="O40" i="25"/>
  <c r="O41" i="25" s="1"/>
  <c r="K40" i="25"/>
  <c r="K41" i="25" s="1"/>
  <c r="C40" i="25"/>
  <c r="S38" i="25"/>
  <c r="O38" i="25"/>
  <c r="K38" i="25"/>
  <c r="C38" i="25"/>
  <c r="G24" i="25"/>
  <c r="G40" i="25" s="1"/>
  <c r="G41" i="25" s="1"/>
  <c r="C40" i="24"/>
  <c r="C41" i="24" s="1"/>
  <c r="O38" i="24"/>
  <c r="K38" i="24"/>
  <c r="C38" i="24"/>
  <c r="O28" i="24"/>
  <c r="O27" i="24"/>
  <c r="S24" i="24"/>
  <c r="O24" i="24"/>
  <c r="O40" i="24" s="1"/>
  <c r="O41" i="24" s="1"/>
  <c r="K24" i="24"/>
  <c r="K40" i="24" s="1"/>
  <c r="K41" i="24" s="1"/>
  <c r="G24" i="24"/>
  <c r="G38" i="24" s="1"/>
  <c r="S8" i="24"/>
  <c r="S40" i="24" s="1"/>
  <c r="S41" i="24" s="1"/>
  <c r="S6" i="24"/>
  <c r="S38" i="24" s="1"/>
  <c r="S41" i="23"/>
  <c r="G41" i="23"/>
  <c r="S40" i="23"/>
  <c r="K40" i="23"/>
  <c r="K41" i="23" s="1"/>
  <c r="G40" i="23"/>
  <c r="C40" i="23"/>
  <c r="C41" i="23" s="1"/>
  <c r="S38" i="23"/>
  <c r="K38" i="23"/>
  <c r="G38" i="23"/>
  <c r="C38" i="23"/>
  <c r="O37" i="23"/>
  <c r="O34" i="23"/>
  <c r="O28" i="23"/>
  <c r="K24" i="23"/>
  <c r="O22" i="23"/>
  <c r="O40" i="23" s="1"/>
  <c r="O41" i="23" s="1"/>
  <c r="O41" i="22"/>
  <c r="S40" i="22"/>
  <c r="S41" i="22" s="1"/>
  <c r="O40" i="22"/>
  <c r="K40" i="22"/>
  <c r="K41" i="22" s="1"/>
  <c r="O38" i="22"/>
  <c r="C38" i="22"/>
  <c r="S24" i="22"/>
  <c r="K24" i="22"/>
  <c r="K38" i="22" s="1"/>
  <c r="C24" i="22"/>
  <c r="C40" i="22" s="1"/>
  <c r="C41" i="22" s="1"/>
  <c r="S10" i="22"/>
  <c r="G4" i="22"/>
  <c r="G40" i="22" s="1"/>
  <c r="G41" i="22" s="1"/>
  <c r="S3" i="22"/>
  <c r="S38" i="22" s="1"/>
  <c r="O41" i="21"/>
  <c r="C41" i="21"/>
  <c r="S40" i="21"/>
  <c r="S41" i="21" s="1"/>
  <c r="O40" i="21"/>
  <c r="K40" i="21"/>
  <c r="K41" i="21" s="1"/>
  <c r="G40" i="21"/>
  <c r="G41" i="21" s="1"/>
  <c r="C40" i="21"/>
  <c r="S38" i="21"/>
  <c r="O38" i="21"/>
  <c r="K38" i="21"/>
  <c r="G38" i="21"/>
  <c r="C38" i="21"/>
  <c r="C24" i="21"/>
  <c r="O40" i="20"/>
  <c r="O41" i="20" s="1"/>
  <c r="K40" i="20"/>
  <c r="K41" i="20" s="1"/>
  <c r="S38" i="20"/>
  <c r="O38" i="20"/>
  <c r="K38" i="20"/>
  <c r="C30" i="20"/>
  <c r="C40" i="20" s="1"/>
  <c r="C41" i="20" s="1"/>
  <c r="S24" i="20"/>
  <c r="S40" i="20" s="1"/>
  <c r="S41" i="20" s="1"/>
  <c r="O24" i="20"/>
  <c r="G24" i="20"/>
  <c r="G38" i="20" s="1"/>
  <c r="G21" i="20"/>
  <c r="G40" i="20" s="1"/>
  <c r="G41" i="20" s="1"/>
  <c r="O17" i="20"/>
  <c r="G41" i="19"/>
  <c r="O40" i="19"/>
  <c r="O41" i="19" s="1"/>
  <c r="K40" i="19"/>
  <c r="K41" i="19" s="1"/>
  <c r="G40" i="19"/>
  <c r="C40" i="19"/>
  <c r="C41" i="19" s="1"/>
  <c r="O38" i="19"/>
  <c r="K38" i="19"/>
  <c r="G38" i="19"/>
  <c r="C38" i="19"/>
  <c r="S24" i="19"/>
  <c r="S38" i="19" s="1"/>
  <c r="K38" i="18"/>
  <c r="G38" i="18"/>
  <c r="O37" i="18"/>
  <c r="O38" i="18" s="1"/>
  <c r="K37" i="18"/>
  <c r="G37" i="18"/>
  <c r="C37" i="18"/>
  <c r="C38" i="18" s="1"/>
  <c r="O35" i="18"/>
  <c r="K35" i="18"/>
  <c r="G35" i="18"/>
  <c r="C35" i="18"/>
  <c r="O30" i="18"/>
  <c r="O24" i="18"/>
  <c r="S6" i="18"/>
  <c r="S37" i="18" s="1"/>
  <c r="S38" i="18" s="1"/>
  <c r="S37" i="17"/>
  <c r="S38" i="17" s="1"/>
  <c r="O37" i="17"/>
  <c r="O38" i="17" s="1"/>
  <c r="G37" i="17"/>
  <c r="G38" i="17" s="1"/>
  <c r="C37" i="17"/>
  <c r="C38" i="17" s="1"/>
  <c r="S35" i="17"/>
  <c r="O35" i="17"/>
  <c r="G35" i="17"/>
  <c r="C35" i="17"/>
  <c r="K24" i="17"/>
  <c r="K35" i="17" s="1"/>
  <c r="O38" i="16"/>
  <c r="C38" i="16"/>
  <c r="S37" i="16"/>
  <c r="S38" i="16" s="1"/>
  <c r="O37" i="16"/>
  <c r="K37" i="16"/>
  <c r="K38" i="16" s="1"/>
  <c r="G37" i="16"/>
  <c r="G38" i="16" s="1"/>
  <c r="C37" i="16"/>
  <c r="S35" i="16"/>
  <c r="O35" i="16"/>
  <c r="K35" i="16"/>
  <c r="G35" i="16"/>
  <c r="C35" i="16"/>
  <c r="O38" i="15"/>
  <c r="K38" i="15"/>
  <c r="C38" i="15"/>
  <c r="S37" i="15"/>
  <c r="S38" i="15" s="1"/>
  <c r="O37" i="15"/>
  <c r="K37" i="15"/>
  <c r="G37" i="15"/>
  <c r="G38" i="15" s="1"/>
  <c r="S35" i="15"/>
  <c r="K35" i="15"/>
  <c r="G35" i="15"/>
  <c r="C35" i="15"/>
  <c r="S35" i="14"/>
  <c r="O35" i="14"/>
  <c r="K35" i="14"/>
  <c r="G35" i="14"/>
  <c r="C35" i="14"/>
  <c r="G24" i="14"/>
  <c r="Z37" i="13"/>
  <c r="W36" i="13"/>
  <c r="O36" i="13"/>
  <c r="K36" i="13"/>
  <c r="C36" i="13"/>
  <c r="W24" i="13"/>
  <c r="S24" i="13"/>
  <c r="G24" i="13"/>
  <c r="G36" i="13" s="1"/>
  <c r="C24" i="13"/>
  <c r="S10" i="13"/>
  <c r="S36" i="13" s="1"/>
  <c r="S35" i="12"/>
  <c r="O35" i="12"/>
  <c r="K35" i="12"/>
  <c r="G35" i="12"/>
  <c r="C35" i="12"/>
  <c r="U35" i="12" s="1"/>
  <c r="S35" i="11"/>
  <c r="O35" i="11"/>
  <c r="K35" i="11"/>
  <c r="V35" i="11" s="1"/>
  <c r="G35" i="11"/>
  <c r="C35" i="11"/>
  <c r="S35" i="10"/>
  <c r="V35" i="10" s="1"/>
  <c r="O35" i="10"/>
  <c r="K35" i="10"/>
  <c r="G35" i="10"/>
  <c r="C35" i="10"/>
  <c r="O46" i="9"/>
  <c r="O45" i="9"/>
  <c r="C45" i="9"/>
  <c r="C46" i="9" s="1"/>
  <c r="O43" i="9"/>
  <c r="K43" i="9"/>
  <c r="C43" i="9"/>
  <c r="S42" i="9"/>
  <c r="S45" i="9" s="1"/>
  <c r="S46" i="9" s="1"/>
  <c r="K37" i="9"/>
  <c r="K33" i="9"/>
  <c r="S24" i="9"/>
  <c r="K24" i="9"/>
  <c r="K45" i="9" s="1"/>
  <c r="K46" i="9" s="1"/>
  <c r="G24" i="9"/>
  <c r="G22" i="9"/>
  <c r="G3" i="9"/>
  <c r="G43" i="9" s="1"/>
  <c r="G46" i="8"/>
  <c r="G45" i="8"/>
  <c r="G43" i="8"/>
  <c r="C41" i="8"/>
  <c r="C43" i="8" s="1"/>
  <c r="O37" i="8"/>
  <c r="O36" i="8"/>
  <c r="S33" i="8"/>
  <c r="G30" i="8"/>
  <c r="S27" i="8"/>
  <c r="S24" i="8"/>
  <c r="O24" i="8"/>
  <c r="O45" i="8" s="1"/>
  <c r="O46" i="8" s="1"/>
  <c r="K24" i="8"/>
  <c r="K45" i="8" s="1"/>
  <c r="K46" i="8" s="1"/>
  <c r="S20" i="8"/>
  <c r="S8" i="8"/>
  <c r="S43" i="8" s="1"/>
  <c r="S4" i="8"/>
  <c r="S45" i="8" s="1"/>
  <c r="S46" i="8" s="1"/>
  <c r="O46" i="7"/>
  <c r="G46" i="7"/>
  <c r="C46" i="7"/>
  <c r="O45" i="7"/>
  <c r="K45" i="7"/>
  <c r="K46" i="7" s="1"/>
  <c r="G45" i="7"/>
  <c r="C45" i="7"/>
  <c r="S43" i="7"/>
  <c r="K43" i="7"/>
  <c r="G43" i="7"/>
  <c r="C43" i="7"/>
  <c r="S36" i="7"/>
  <c r="S45" i="7" s="1"/>
  <c r="S46" i="7" s="1"/>
  <c r="S24" i="7"/>
  <c r="O24" i="7"/>
  <c r="O43" i="7" s="1"/>
  <c r="K24" i="7"/>
  <c r="S44" i="40" l="1"/>
  <c r="S45" i="40" s="1"/>
  <c r="O44" i="41"/>
  <c r="O45" i="41" s="1"/>
  <c r="S46" i="44"/>
  <c r="S47" i="44" s="1"/>
  <c r="O46" i="46"/>
  <c r="O47" i="46" s="1"/>
  <c r="K44" i="49"/>
  <c r="K45" i="49" s="1"/>
  <c r="C44" i="52"/>
  <c r="C45" i="52" s="1"/>
  <c r="K43" i="8"/>
  <c r="K37" i="17"/>
  <c r="K38" i="17" s="1"/>
  <c r="S40" i="19"/>
  <c r="S41" i="19" s="1"/>
  <c r="C38" i="20"/>
  <c r="O38" i="23"/>
  <c r="C39" i="30"/>
  <c r="C41" i="31"/>
  <c r="C42" i="31" s="1"/>
  <c r="C41" i="33"/>
  <c r="C42" i="33" s="1"/>
  <c r="S42" i="37"/>
  <c r="S43" i="37" s="1"/>
  <c r="K44" i="45"/>
  <c r="S42" i="51"/>
  <c r="G44" i="52"/>
  <c r="G45" i="52" s="1"/>
  <c r="O43" i="8"/>
  <c r="S43" i="9"/>
  <c r="G38" i="25"/>
  <c r="O37" i="28"/>
  <c r="K40" i="38"/>
  <c r="S44" i="49"/>
  <c r="S45" i="49" s="1"/>
  <c r="C44" i="51"/>
  <c r="C45" i="51" s="1"/>
  <c r="G38" i="22"/>
  <c r="G40" i="24"/>
  <c r="G41" i="24" s="1"/>
  <c r="S42" i="42"/>
  <c r="C44" i="44"/>
  <c r="G45" i="54"/>
  <c r="G46" i="54" s="1"/>
  <c r="C45" i="8"/>
  <c r="C46" i="8" s="1"/>
  <c r="G45" i="9"/>
  <c r="G46" i="9" s="1"/>
  <c r="S35" i="18"/>
  <c r="K39" i="26"/>
  <c r="K40" i="26" s="1"/>
  <c r="O42" i="34"/>
  <c r="O43" i="34" s="1"/>
  <c r="G42" i="40"/>
  <c r="K37" i="29"/>
  <c r="K39" i="32"/>
  <c r="O40" i="35"/>
  <c r="G40" i="37"/>
  <c r="K44" i="44"/>
  <c r="O42" i="53"/>
  <c r="O39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1300-000001000000}">
      <text>
        <r>
          <rPr>
            <sz val="10"/>
            <color rgb="FF000000"/>
            <rFont val="Arial"/>
            <family val="2"/>
            <scheme val="minor"/>
          </rPr>
          <t>19.後再訂</t>
        </r>
      </text>
    </comment>
    <comment ref="J10" authorId="0" shapeId="0" xr:uid="{00000000-0006-0000-1300-000002000000}">
      <text>
        <r>
          <rPr>
            <sz val="10"/>
            <color rgb="FF000000"/>
            <rFont val="Arial"/>
            <family val="2"/>
            <scheme val="minor"/>
          </rPr>
          <t xml:space="preserve">無法取消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1400-000001000000}">
      <text>
        <r>
          <rPr>
            <sz val="10"/>
            <color rgb="FF000000"/>
            <rFont val="Arial"/>
            <family val="2"/>
            <scheme val="minor"/>
          </rPr>
          <t>16.後訂餐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1800-000001000000}">
      <text>
        <r>
          <rPr>
            <sz val="10"/>
            <color rgb="FF000000"/>
            <rFont val="Arial"/>
            <family val="2"/>
            <scheme val="minor"/>
          </rPr>
          <t xml:space="preserve">16.30打過去訂餐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0" authorId="0" shapeId="0" xr:uid="{00000000-0006-0000-2900-000001000000}">
      <text>
        <r>
          <rPr>
            <sz val="10"/>
            <color rgb="FF000000"/>
            <rFont val="Arial"/>
            <family val="2"/>
            <scheme val="minor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0" authorId="0" shapeId="0" xr:uid="{00000000-0006-0000-2A00-000001000000}">
      <text>
        <r>
          <rPr>
            <sz val="10"/>
            <color rgb="FF000000"/>
            <rFont val="Arial"/>
            <family val="2"/>
            <scheme val="minor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<sst xmlns="http://schemas.openxmlformats.org/spreadsheetml/2006/main" count="15027" uniqueCount="2826">
  <si>
    <t>餐費</t>
  </si>
  <si>
    <t>翁聖凱</t>
  </si>
  <si>
    <t>李宗翰</t>
  </si>
  <si>
    <t>何宇翔</t>
  </si>
  <si>
    <t>徐世杰</t>
  </si>
  <si>
    <t>湯富宇</t>
  </si>
  <si>
    <t>凃皓景</t>
  </si>
  <si>
    <t>成天惠</t>
  </si>
  <si>
    <t>吳奇燊</t>
  </si>
  <si>
    <t>陳毅豪</t>
  </si>
  <si>
    <t>黃祿芸</t>
  </si>
  <si>
    <t>黃郁綺</t>
  </si>
  <si>
    <t>陳正信</t>
  </si>
  <si>
    <t>徐嘉言</t>
  </si>
  <si>
    <t>陳力卉</t>
  </si>
  <si>
    <t>洪廷宇</t>
  </si>
  <si>
    <t>葉純宇</t>
  </si>
  <si>
    <t>何叡昇</t>
  </si>
  <si>
    <t>王庭恩</t>
  </si>
  <si>
    <t>蕭逸芬</t>
  </si>
  <si>
    <t>陳玟宇</t>
  </si>
  <si>
    <t>張叔安</t>
  </si>
  <si>
    <t>簡珮珊</t>
  </si>
  <si>
    <t>張巧儒</t>
  </si>
  <si>
    <t>張修豪</t>
  </si>
  <si>
    <t>鄭淯心</t>
  </si>
  <si>
    <t>陳凱翔</t>
  </si>
  <si>
    <t>林沛珊</t>
  </si>
  <si>
    <t>李威辰</t>
  </si>
  <si>
    <t>鄧仕良</t>
  </si>
  <si>
    <t>許惟棠</t>
  </si>
  <si>
    <t>林佩蓁</t>
  </si>
  <si>
    <t>胡裕晟</t>
  </si>
  <si>
    <t>孫雅亭</t>
  </si>
  <si>
    <t>陳羽絹</t>
  </si>
  <si>
    <t>蔡彣山</t>
  </si>
  <si>
    <t>張珉豪</t>
  </si>
  <si>
    <t>預估金額</t>
  </si>
  <si>
    <t>實際金額</t>
  </si>
  <si>
    <t>個人承擔</t>
  </si>
  <si>
    <t>公司承擔</t>
  </si>
  <si>
    <t>姓名</t>
  </si>
  <si>
    <t>彭志全</t>
  </si>
  <si>
    <t>陳瑤芝</t>
  </si>
  <si>
    <t>烏龍麵所</t>
  </si>
  <si>
    <t>台北太祖魷魚羹</t>
  </si>
  <si>
    <t>農夫餐盤</t>
  </si>
  <si>
    <t>柴魚昆布烏龍麵(涮牛片)</t>
  </si>
  <si>
    <t>川味椒麻雞腿排</t>
  </si>
  <si>
    <t>香濃豚骨烏龍麵(涮牛片)</t>
  </si>
  <si>
    <t>海陸大餐</t>
  </si>
  <si>
    <t>P</t>
  </si>
  <si>
    <t>怕死</t>
  </si>
  <si>
    <t>柴魚昆布烏龍麵(豬肉片)+溏心蛋</t>
  </si>
  <si>
    <t>PASS</t>
  </si>
  <si>
    <t>p</t>
  </si>
  <si>
    <t>腳庫便當+紫菜湯</t>
  </si>
  <si>
    <t>方宜姍</t>
  </si>
  <si>
    <t>田凱卉</t>
  </si>
  <si>
    <t>雞肉便當 + 荷包蛋</t>
  </si>
  <si>
    <t>侯蘊芸</t>
  </si>
  <si>
    <t>和風壽喜燒烏龍麵(鮮蝦仁)</t>
  </si>
  <si>
    <t>舒肥椒鹽雞胸</t>
  </si>
  <si>
    <t>火烤挪威鯖魚+每週例湯</t>
  </si>
  <si>
    <t>火烤雞腿排(升級無澱粉)</t>
  </si>
  <si>
    <t>火烤雞腿排+單點紓肥雞胸(辣味)</t>
  </si>
  <si>
    <t>炙燒壽喜牛</t>
  </si>
  <si>
    <t>炙燒壽喜燒+湯</t>
  </si>
  <si>
    <t>炙燒壽喜燒(半飯)</t>
  </si>
  <si>
    <t>舒肥蔥油雞胸</t>
  </si>
  <si>
    <t>舒肥蔥油雞胸(升級無澱粉)+每週例湯</t>
  </si>
  <si>
    <t>辣味舒肥雞胸+每週例湯</t>
  </si>
  <si>
    <t>pass</t>
  </si>
  <si>
    <t>樹丼食堂</t>
  </si>
  <si>
    <t>悠油輕食餐盒</t>
  </si>
  <si>
    <t>好好丸 精緻餐盒</t>
  </si>
  <si>
    <t>小妍鮮食(菜單在下面)</t>
  </si>
  <si>
    <t>照燒無骨雞腿排餐</t>
  </si>
  <si>
    <t>鐵路大排骨+單點蒲燒鯛魚</t>
  </si>
  <si>
    <t>鹽烤豬五花便當</t>
  </si>
  <si>
    <t>秘醬韓式炸雞+香甜地瓜泥</t>
  </si>
  <si>
    <t>舒肥板腱牛餐</t>
  </si>
  <si>
    <t>蒜香嫩蛋佐蝦仁餐盒+單點蒲燒鯛魚</t>
  </si>
  <si>
    <t>炙燒壽喜燒(升級無澱粉)</t>
  </si>
  <si>
    <t>黃金雞腿丼</t>
  </si>
  <si>
    <t>蒲燒鯛魚丼+溫泉蛋</t>
  </si>
  <si>
    <t>蒜香嫩蛋佐蝦仁餐盒+糖心蛋</t>
  </si>
  <si>
    <t>極上牛五花丼</t>
  </si>
  <si>
    <t>蒲燒鯛魚餐+四季春清茶</t>
  </si>
  <si>
    <t>蒜泥白肉+蒲燒鯛魚(單點)</t>
  </si>
  <si>
    <t>香煎鮭魚便當</t>
  </si>
  <si>
    <t>照燒無骨雞腿排餐(半飯)+單點香煎雞胸</t>
  </si>
  <si>
    <t>薄鹽舒肥雞胸餐盒+單點鐵路大排骨</t>
  </si>
  <si>
    <t>日式炸豬排咖哩</t>
  </si>
  <si>
    <t>舒肥香煎雞胸餐(不飯)</t>
  </si>
  <si>
    <t>蒲燒鯛魚丼+溫泉蛋*2</t>
  </si>
  <si>
    <t>照燒無骨雞腿排餐(半飯)</t>
  </si>
  <si>
    <t>日式胡麻雞胸+單點蒲燒鯛魚</t>
  </si>
  <si>
    <t>香煎鱸魚便當</t>
  </si>
  <si>
    <t>鹽烤松阪豬餐(不飯、不醬)+來片豆包</t>
  </si>
  <si>
    <t>蒜香嫩蛋佐蝦仁(不飯)+單點鐵路大排骨</t>
  </si>
  <si>
    <t>香煎鮭魚便當(不飯)+水煮蛋</t>
  </si>
  <si>
    <t>醬燒雞排飯(半飯)+溫泉蛋</t>
  </si>
  <si>
    <t>日式燒肉便當+水煮蛋+紫米飯</t>
  </si>
  <si>
    <t>照燒無骨雞腿排餐(不飯)</t>
  </si>
  <si>
    <t>日式胡麻雞胸 + 單點蒲燒鯛魚</t>
  </si>
  <si>
    <t>香煎鮭魚便當（不飯）</t>
  </si>
  <si>
    <t>海陸大餐(半飯)</t>
  </si>
  <si>
    <t>薄鹽舒肥雞胸餐盒+單點蒲燒鯛魚</t>
  </si>
  <si>
    <t>香草嫩煎雞腿便當+水煮蛋</t>
  </si>
  <si>
    <t>蔥油無骨雞腿排餐</t>
  </si>
  <si>
    <t>香草嫩煎雞腿便當</t>
  </si>
  <si>
    <t>炙燒壽喜牛(升級無澱粉)</t>
  </si>
  <si>
    <t>鯛魚(單點)+板腱牛(單點)</t>
  </si>
  <si>
    <t>黃金雞腿丼+溫泉蛋</t>
  </si>
  <si>
    <t>薄鹽無刺鯖魚餐</t>
  </si>
  <si>
    <t>三杯雞丁飯+溫泉蛋+黃金泡菜</t>
  </si>
  <si>
    <t>小大人三拼餐盒</t>
  </si>
  <si>
    <t>蒜香嫩蛋佐蝦仁餐盒+單點香麻口水雞胸</t>
  </si>
  <si>
    <t>每周特餐便當+蔬食</t>
  </si>
  <si>
    <t>蒲燒鯛魚餐(不飯)</t>
  </si>
  <si>
    <t>香煎鱸魚(單點)+蔬食</t>
  </si>
  <si>
    <t>黃金酥炸鱈魚排+糖心蛋</t>
  </si>
  <si>
    <t>香煎鮭魚便當+水煮蛋</t>
  </si>
  <si>
    <t>黃金無骨雞腿排餐盒+溏心蛋</t>
  </si>
  <si>
    <t>醬燒雞排飯(不飯)+溫泉蛋</t>
  </si>
  <si>
    <t>小大人三拼餐盒(不飯)</t>
  </si>
  <si>
    <t>黃金無骨雞腿排(不飯)+單點浦燒鯛魚</t>
  </si>
  <si>
    <t>香草嫩煎雞腿便當(不飯)+水煮蛋</t>
  </si>
  <si>
    <t>蒲燒鯛魚丼</t>
  </si>
  <si>
    <t>蒲燒鯛魚餐+錫蘭紅茶</t>
  </si>
  <si>
    <t>垂涎糖醋魚+單點蒲燒鯛魚</t>
  </si>
  <si>
    <t>韓式雞胸便當</t>
  </si>
  <si>
    <t>八方(菜單在下面)</t>
  </si>
  <si>
    <t>酉金鵝 漢口總店</t>
  </si>
  <si>
    <t>餓了</t>
  </si>
  <si>
    <t>小枝南</t>
  </si>
  <si>
    <t>洁香燒臘</t>
  </si>
  <si>
    <t>招牌鍋貼*14+珍珠餛飩湯</t>
  </si>
  <si>
    <t>無骨鵝肉飯+下水湯</t>
  </si>
  <si>
    <t>黃金唐揚雞丼</t>
  </si>
  <si>
    <t>健身狂人的雞胸(大)(飯換地瓜、不菇)</t>
  </si>
  <si>
    <t>洁香五寶飯(半飯)</t>
  </si>
  <si>
    <t>洁香五寶飯(半飯)+鴨頭3支</t>
  </si>
  <si>
    <t>酥脆豐滿的三層肉Man(大)(白飯換菜圃飯)微辣</t>
  </si>
  <si>
    <t>油雞腿飯+叉燒一兩</t>
  </si>
  <si>
    <t>韭菜鍋貼*5+辣味鍋貼*5+咖哩鍋貼*5+旗魚花枝丸湯</t>
  </si>
  <si>
    <t>極炙雞腿排丼</t>
  </si>
  <si>
    <t>地瓜40+小雞翅*7</t>
  </si>
  <si>
    <t>薑蔥油雞飯+辣+叉燒一兩</t>
  </si>
  <si>
    <t>韭菜水餃*10+豆漿(無糖)+酸辣湯</t>
  </si>
  <si>
    <t>派對套餐三</t>
  </si>
  <si>
    <t>薑蔥油雞飯+燒肉一兩</t>
  </si>
  <si>
    <t>紅燒牛湯餃 + 紅茶</t>
  </si>
  <si>
    <t>薑蔥油雞飯(半飯)+叉燒一兩</t>
  </si>
  <si>
    <t>無骨鵝肉切盤（小）</t>
  </si>
  <si>
    <t>極炙雞腿沙拉</t>
  </si>
  <si>
    <t>油雞腿飯(不要蔥)+叉燒一兩</t>
  </si>
  <si>
    <t>無骨鵝肉冬粉(湯，不加豆芽)+小黃瓜</t>
  </si>
  <si>
    <t>黃金唐揚雞沙拉</t>
  </si>
  <si>
    <t>菜肉大炒手(紅油)+玉米鍋貼*10</t>
  </si>
  <si>
    <t>無骨鵝肉飯+燙青菜(地瓜葉不蒜)</t>
  </si>
  <si>
    <t>健身狂人的雞胸(大)</t>
  </si>
  <si>
    <t>極炙雞腿沙拉+溏心蛋</t>
  </si>
  <si>
    <t>與豬喇舌的豬舌MAN(飯換地瓜、不菇)+小雞翅*1+小豆干*1</t>
  </si>
  <si>
    <t>油雞腿飯(不要飯)+叉燒一兩</t>
  </si>
  <si>
    <t>辣味鍋貼*10+酸辣湯+燙青菜</t>
  </si>
  <si>
    <t>無骨鵝肉麵(乾)+地瓜葉</t>
  </si>
  <si>
    <t>店長推薦無骨雞腿排(小)(飯換地瓜)+杏鮑菇</t>
  </si>
  <si>
    <t>無骨鵝肉飯+小黃瓜</t>
  </si>
  <si>
    <t>獨特紮實的雞腿捲(小辣)+米血+滷蛋</t>
  </si>
  <si>
    <t>蜜汁雞腿飯</t>
  </si>
  <si>
    <t>韭菜水餃*20</t>
  </si>
  <si>
    <t>脆皮烤鴨販+叉燒一兩</t>
  </si>
  <si>
    <t>店長推薦無骨雞腿排(小)(飯換地瓜)+四季豆</t>
  </si>
  <si>
    <t>無骨鵝肉冬粉(湯)+地瓜葉</t>
  </si>
  <si>
    <t>韭菜水餃*21</t>
  </si>
  <si>
    <t>薑蔥油雞飯+叉燒一兩</t>
  </si>
  <si>
    <t>薄鹽毛豆*2+旗魚花枝丸湯+滷蛋+香濃豆漿(無糖)</t>
  </si>
  <si>
    <t>燙青菜(地瓜葉)+黑木耳+蒜味鴨賞</t>
  </si>
  <si>
    <t>炙燒牛五花丼</t>
  </si>
  <si>
    <t>店長推薦無骨雞腿排(小)(飯換地瓜)+小雞翅+小雞腿</t>
  </si>
  <si>
    <t>脆皮烤鴨販(不飯)+叉燒一兩</t>
  </si>
  <si>
    <t>招牌乾麵 + 涼拌豆腐(不用醬) + 無糖豆漿 + 滷蛋x3</t>
  </si>
  <si>
    <t>炙燒牛+雞腿雙拼丼</t>
  </si>
  <si>
    <t>健身狂人的雞胸(大) 不要菇類</t>
  </si>
  <si>
    <t>油雞腿飯(不要蔥)+燒肉一兩</t>
  </si>
  <si>
    <t>招牌乾麵+燙青菜*2+涼拌豆腐(麻醬)</t>
  </si>
  <si>
    <t>無骨鵝肉飯+燙青菜(地瓜葉) + 鵝丸湯</t>
  </si>
  <si>
    <t>椒麻唐洋雞丼</t>
  </si>
  <si>
    <t>店長推薦無骨雞腿排(小)(少飯補菜)+花椰菜</t>
  </si>
  <si>
    <t>麻辣牛湯珍珠餛飩+黑豆漿</t>
  </si>
  <si>
    <t>無骨鵝肉冬粉(湯)+鵝肝湯</t>
  </si>
  <si>
    <t>與豬喇舌的豬舌MAN(飯換地瓜)+小雞翅*1+貢丸*1</t>
  </si>
  <si>
    <t>薑蔥油雞飯(半飯)+燒肉一兩</t>
  </si>
  <si>
    <t>無骨鵝肉麵(乾) + 鵝丸湯</t>
  </si>
  <si>
    <t>招牌水餃*16 + 玉米濃湯</t>
  </si>
  <si>
    <t>洁香五寶飯</t>
  </si>
  <si>
    <t>鮮蝦水餃*12+黑豆漿</t>
  </si>
  <si>
    <t>獨特紮實的雞腿捲餐盒(不要青椒跟杏鮑菇)飯換地瓜+小黃瓜</t>
  </si>
  <si>
    <t>韭菜鍋貼*12+滷蛋+豆漿(有糖)</t>
  </si>
  <si>
    <t>店長推薦無骨雞腿排（小）+滷蛋</t>
  </si>
  <si>
    <t>五香油雞腿飯</t>
  </si>
  <si>
    <t>燙青菜+涼拌豆腐(不要醬)+辣味鍋貼*5+滷蛋</t>
  </si>
  <si>
    <t>健身狂人的雞胸(小)(不飯補菜就好)+小豆干*1+滷蛋*1</t>
  </si>
  <si>
    <t>薑蔥油雞飯(不飯)+叉燒一兩</t>
  </si>
  <si>
    <t>鮮蝦水餃*10+紅茶</t>
  </si>
  <si>
    <t>清冬粉(乾)+小黃瓜+燙青菜(大陸妹)</t>
  </si>
  <si>
    <t>健身狂人的雞胸(小、不飯換地瓜)+四季豆</t>
  </si>
  <si>
    <t>就醬拌(菜單在下面)</t>
  </si>
  <si>
    <t>李王(菜單在下方)</t>
  </si>
  <si>
    <t>番茄奶香烏龍麵(海鮮)</t>
  </si>
  <si>
    <t>無骨雞腿排MAN(小、飯換地瓜、不要菇類)+滷蛋+小雞翅+小豆干</t>
  </si>
  <si>
    <t>紅燒牛肉醬拌麵+每日好湯+獨家秘製排骨(套餐)</t>
  </si>
  <si>
    <t>泰式打拋豬餐盒+單點香辣水煮魚</t>
  </si>
  <si>
    <t>麻辣起司牛奶鍋燒意麵 大 + 老油條</t>
  </si>
  <si>
    <t>日式胡麻雞胸餐盒</t>
  </si>
  <si>
    <t>香辣噴噴烏龍麵(豆皮)</t>
  </si>
  <si>
    <t>三層肉Man(小) 不要黃瓜 小辣 +小熱狗</t>
  </si>
  <si>
    <t>柴魚昆布烏龍麵(海鮮)</t>
  </si>
  <si>
    <t>無骨雞腿排MAN(小、不飯換地瓜)+小雞翅+小雞腿</t>
  </si>
  <si>
    <t>番茄肉醬拌麵+糖心蛋*2</t>
  </si>
  <si>
    <t>蒜香嫩蛋佐蝦仁餐盒+單點浦燒鯛魚</t>
  </si>
  <si>
    <t>(味增湯+蛋)+麻辣鍋燒意麵</t>
  </si>
  <si>
    <t>獨特紮實的雞腿捲+雞皮</t>
  </si>
  <si>
    <t>豚骨拉麵</t>
  </si>
  <si>
    <t>番茄肉醬拌麵+糖心蛋*2+燙青菜</t>
  </si>
  <si>
    <t>黃金無骨雞腿排+單點雞腿排</t>
  </si>
  <si>
    <t>獨家秘製排骨*2+每日好湯</t>
  </si>
  <si>
    <t>蔥燒滑蛋壽喜燒丼飯(醬燒牛)</t>
  </si>
  <si>
    <t>無骨雞腿排MAN(大、不飯換地瓜)</t>
  </si>
  <si>
    <t>嫩油雞絲冷烏龍麵</t>
  </si>
  <si>
    <t>日式胡麻雞胸餐盒+單點炭火燒肉</t>
  </si>
  <si>
    <t>單點鴨血豆腐各半18個</t>
  </si>
  <si>
    <t>蔥燒滑蛋壽喜燒丼飯(豬)</t>
  </si>
  <si>
    <t>健身狂人的雞胸(小、不飯換地瓜)+小雞翅+小雞腿</t>
  </si>
  <si>
    <t>番茄肉醬拌麵+單點秘製排骨</t>
  </si>
  <si>
    <t>番茄肉醬拌麵(多醬)+糖心蛋*2</t>
  </si>
  <si>
    <t>無蒜味雞絲涼麵(大)+鴨血(12)</t>
  </si>
  <si>
    <t>健身狂人的雞胸(大 飯換地瓜) 不要菇類</t>
  </si>
  <si>
    <t>香濃番茄烏龍麵(雞腿肉、火鍋料換菜)</t>
  </si>
  <si>
    <t>無骨雞腿排MAN(小、飯換地瓜)+滷蛋+小雞翅+小豆干</t>
  </si>
  <si>
    <t xml:space="preserve">獨家秘製排骨+燙青菜(不油、不蒜)+糖心蛋*2 </t>
  </si>
  <si>
    <t>蒜香嫩蛋佐蝦仁餐盒(不飯)</t>
  </si>
  <si>
    <t>無蒜味雞絲涼麵(小)+鴨血豆腐各半(15個)</t>
  </si>
  <si>
    <t>番茄奶香烏龍麵（火鍋料換菜、雞腿肉）</t>
  </si>
  <si>
    <t>無骨雞腿排MAN(小、飯換地瓜)+滷蛋</t>
  </si>
  <si>
    <t>健身狂人的雞胸(大 飯換地瓜)</t>
  </si>
  <si>
    <t>紅燒牛肉醬拌麵+每日好湯(不蔥)+獨家秘製排骨(套餐)</t>
  </si>
  <si>
    <t>日是胡麻雞胸餐盒(不飯)+地瓜泥</t>
  </si>
  <si>
    <t>無蒜味雞絲涼麵(小)+味噌湯(不蔥)</t>
  </si>
  <si>
    <t>獨家秘製排骨湯麵</t>
  </si>
  <si>
    <t>黃金無骨雞腿排餐盒 + 單點蒲燒鯛魚</t>
  </si>
  <si>
    <t>蒜泥嫩肉醬拌麵+麵加點叉燒肉+溏心蛋</t>
  </si>
  <si>
    <t>日式胡麻雞胸餐盒+黃金糖心蛋</t>
  </si>
  <si>
    <t>招牌雞絲涼麵(大)+鴨血豆腐個半(9)</t>
  </si>
  <si>
    <t>燙青菜+沙茶肉醬拌麵+糖心蛋</t>
  </si>
  <si>
    <t>無蒜味雞絲涼麵(小)+鴨血(9個)</t>
  </si>
  <si>
    <t xml:space="preserve">獨家秘製排骨+燙青菜+糖心蛋*2 </t>
  </si>
  <si>
    <t>薄鹽舒肥雞胸 + 單點蒜香嫩蛋佐蝦仁</t>
  </si>
  <si>
    <t>無骨雞腿排MAN(小、少飯補菜)+花椰菜</t>
  </si>
  <si>
    <t>蒜泥嫩肉醬拌麵+每日好湯+燙青菜(套餐)+糖心蛋</t>
  </si>
  <si>
    <t>招牌雞絲涼麵(小)+味噌三合一+麻辣蛋花湯</t>
  </si>
  <si>
    <t>黑胡椒牛肉醬拌麵+燙青菜(地瓜葉)+糖心蛋</t>
  </si>
  <si>
    <t>起司奶香烏龍麵(稻荷豆皮)</t>
  </si>
  <si>
    <t>招牌雞絲涼麵(大)</t>
  </si>
  <si>
    <t>黃金無骨雞腿排餐盒 + 黃金溏心蛋</t>
  </si>
  <si>
    <t>三層肉MAN(大)</t>
  </si>
  <si>
    <t>黑胡椒肉醬拌麵+麵加點叉燒肉+糖心蛋</t>
  </si>
  <si>
    <t>紅燒牛肉醬拌麵+麵加點叉燒肉+溏心蛋</t>
  </si>
  <si>
    <t>招牌雞絲涼麵(小)+鴨血豆腐個半(12)</t>
  </si>
  <si>
    <t>起司奶香烏龍麵(雞腿肉)</t>
  </si>
  <si>
    <t>無骨雞腿排MAN（小）+滷蛋</t>
  </si>
  <si>
    <t>黑胡椒牛肉醬拌麵+麵加點叉燒肉+溏心蛋</t>
  </si>
  <si>
    <t>胡麻冷豆腐+醣心蛋+五花豚</t>
  </si>
  <si>
    <t>無骨雞腿排MAN（小）(不飯換地瓜)+滷蛋</t>
  </si>
  <si>
    <t>單點秘製排骨+糖心蛋+燙青菜</t>
  </si>
  <si>
    <t>鴨血豆腐各半(9個)+蛋花湯</t>
  </si>
  <si>
    <t>和風涼麵(小)</t>
  </si>
  <si>
    <t>正忠排骨飯</t>
  </si>
  <si>
    <t>大胖肉羹</t>
  </si>
  <si>
    <t xml:space="preserve">御香亭便當 </t>
  </si>
  <si>
    <t>石饕</t>
  </si>
  <si>
    <t>418海南雞飯</t>
  </si>
  <si>
    <t>雞肉飯(小)+荷包蛋+豆腐+貢丸</t>
  </si>
  <si>
    <t>黃金無骨腿排</t>
  </si>
  <si>
    <t>蜜汁照燒雞腿</t>
  </si>
  <si>
    <t>海南雞腿肉多多</t>
  </si>
  <si>
    <t>炒米粉(小)+滷鴨蛋</t>
  </si>
  <si>
    <t>海南雞腿肉多多(蔬菜增量)+烤櫛瓜</t>
  </si>
  <si>
    <t>肉羹飯(肉加大 小辣) 滷鴨蛋</t>
  </si>
  <si>
    <t>蜜汁照燒雞腿+高山茶</t>
  </si>
  <si>
    <t>法式塔塔雞腿餐盒</t>
  </si>
  <si>
    <t>肉羹飯</t>
  </si>
  <si>
    <t>泰式無骨腿排</t>
  </si>
  <si>
    <t>招牌海南雞腿餐盒</t>
  </si>
  <si>
    <t>雞排飯</t>
  </si>
  <si>
    <t>炒米粉 (小) 肉羹湯(小)</t>
  </si>
  <si>
    <t>招牌雙拼(豬,魚)</t>
  </si>
  <si>
    <t>蔥香舒肥雞胸</t>
  </si>
  <si>
    <t>海南香蔥雞胸便當 + 烤櫛瓜</t>
  </si>
  <si>
    <t>法式塔塔雞腿餐盒 不要飯</t>
  </si>
  <si>
    <t>燒雞腿飯</t>
  </si>
  <si>
    <t>鹽烤挪威鯖魚</t>
  </si>
  <si>
    <t>熱浪金沙雞胸餐盒</t>
  </si>
  <si>
    <t>肉焿麵</t>
  </si>
  <si>
    <t>香烤嫩雞柳</t>
  </si>
  <si>
    <t>糖醋小排飯</t>
  </si>
  <si>
    <t>肉焿麵 (醋多)+豆腐</t>
  </si>
  <si>
    <t>泰式烤雞柳</t>
  </si>
  <si>
    <t>法式塔塔雞腿餐盒 少飯</t>
  </si>
  <si>
    <t>魚排飯</t>
  </si>
  <si>
    <t>雞肉飯(小)+豆腐</t>
  </si>
  <si>
    <t>法式塔塔雞腿肉多多</t>
  </si>
  <si>
    <t>爌肉飯</t>
  </si>
  <si>
    <t>雞魯飯(大)</t>
  </si>
  <si>
    <t>舒肥低脂雞胸餐盒</t>
  </si>
  <si>
    <t>雞魯飯(小)+滷鴨蛋</t>
  </si>
  <si>
    <t>醬烤無骨腿排</t>
  </si>
  <si>
    <t>鐵板青花椒牛</t>
  </si>
  <si>
    <t>李智鈞</t>
  </si>
  <si>
    <t>炸雞腿飯</t>
  </si>
  <si>
    <t>總花費</t>
  </si>
  <si>
    <t xml:space="preserve">小汁MAN </t>
  </si>
  <si>
    <t>御品香牛肉麵 博館店</t>
  </si>
  <si>
    <t>津石家便當專賣</t>
  </si>
  <si>
    <t>雞胸-100g 少飯補地瓜</t>
  </si>
  <si>
    <t>醬烤雞腿</t>
  </si>
  <si>
    <t>醬燒雞排飯 + 可樂餅</t>
  </si>
  <si>
    <t>日式豬排</t>
  </si>
  <si>
    <t>薄延鮭魚</t>
  </si>
  <si>
    <t>職人手作牛漢堡排丼</t>
  </si>
  <si>
    <t>無骨雞腿排-240g</t>
  </si>
  <si>
    <t>紅燒牛肉拉麵(大)+魯蛋</t>
  </si>
  <si>
    <t>燒全翅飯</t>
  </si>
  <si>
    <t>紅燒牛肉拉麵-小</t>
  </si>
  <si>
    <t>職人牛筋</t>
  </si>
  <si>
    <t>浦燒鯛魚丼+可樂餅</t>
  </si>
  <si>
    <t>三層肉-120g 少飯補地瓜</t>
  </si>
  <si>
    <t xml:space="preserve">三層肉-120g </t>
  </si>
  <si>
    <t>地瓜40+小雞翅*4</t>
  </si>
  <si>
    <t>炸豬排咖哩飯</t>
  </si>
  <si>
    <t>雞胸 -200g 少飯補地瓜</t>
  </si>
  <si>
    <t>咖哩豬排</t>
  </si>
  <si>
    <t>日式唐揚雞咖哩</t>
  </si>
  <si>
    <t>無骨雞腿排-120g 少飯補地瓜</t>
  </si>
  <si>
    <t>紅燒牛肉湯餃+肉</t>
  </si>
  <si>
    <t>紅燒牛肉寬拉麵-小</t>
  </si>
  <si>
    <t>爌肉飯(少飯)</t>
  </si>
  <si>
    <t>日式豬排(少飯)</t>
  </si>
  <si>
    <t>浦燒鯛魚丼+ 可樂餅</t>
  </si>
  <si>
    <t>菇菇man 少飯補地瓜</t>
  </si>
  <si>
    <t>紅燒牛肉餛飩麵(小)+魯蛋</t>
  </si>
  <si>
    <t>紅燒牛肉餛飩麵(小)+加辣</t>
  </si>
  <si>
    <t>浦燒鯛魚丼</t>
  </si>
  <si>
    <t>紅燒牛肉細麵(大)</t>
  </si>
  <si>
    <t>紅燒牛肉細麵(大)+魯蛋</t>
  </si>
  <si>
    <t>紅燒牛肉湯餃</t>
  </si>
  <si>
    <t>控肉飯(少飯)</t>
  </si>
  <si>
    <t>日式豬肉咖哩</t>
  </si>
  <si>
    <t>無骨雞腿排-120g少飯補地瓜+玉米筍</t>
  </si>
  <si>
    <t>紅燒牛肉細麵(小)+魯蛋</t>
  </si>
  <si>
    <t>雞胸 -200g 飯半補菜</t>
  </si>
  <si>
    <t>酸辣湯餃</t>
  </si>
  <si>
    <t>鮮魚飯</t>
  </si>
  <si>
    <t>浪食堂火烤便當</t>
  </si>
  <si>
    <t>乙熊早午餐</t>
  </si>
  <si>
    <t>八方雲集</t>
  </si>
  <si>
    <t>福開 健康餐盒</t>
  </si>
  <si>
    <t>約翰煮的</t>
  </si>
  <si>
    <t>滷排骨飯</t>
  </si>
  <si>
    <t>培根熔岩堡(加蛋)+大冰鮮奶茶</t>
  </si>
  <si>
    <t>招牌水餃*7+韭菜水餃*6+蘿蔔湯</t>
  </si>
  <si>
    <t>綠咖哩牛肉飯</t>
  </si>
  <si>
    <t>超值雙拼(雞+牛)半飯補菜</t>
  </si>
  <si>
    <t>雞腿簡餐(照燒雞腿-千島)+大冰鮮奶茶</t>
  </si>
  <si>
    <t>酸辣湯餃+黃金豆腐</t>
  </si>
  <si>
    <t>泰式牛肉飯</t>
  </si>
  <si>
    <t>韓式烤牛肉</t>
  </si>
  <si>
    <t>玉米湯餃+招牌鍋貼10</t>
  </si>
  <si>
    <t>雙倍烤肉飯</t>
  </si>
  <si>
    <t>辣味鍋貼*20</t>
  </si>
  <si>
    <t>紹辣乾麵+皮蛋豆腐+滷蛋+旗魚花枝丸湯</t>
  </si>
  <si>
    <t>超值雙拼(雞+牛)+溏心蛋</t>
  </si>
  <si>
    <t>紅燒牛湯餃+韓式泡菜</t>
  </si>
  <si>
    <t>韓式辣味鍋貼10</t>
  </si>
  <si>
    <t>薯餅蛋餅+起司條+花生吐司+中冰豆</t>
  </si>
  <si>
    <t>韭菜鍋貼*10+酸辣湯+香濃豆漿</t>
  </si>
  <si>
    <t>韓式烤牛肉+溏心蛋</t>
  </si>
  <si>
    <t>韓式辣味水餃10顆 +酸辣湯</t>
  </si>
  <si>
    <t>豬排蛋餅+巧克力厚片</t>
  </si>
  <si>
    <t>氣炸鮭魚排 半飯補菜</t>
  </si>
  <si>
    <t>脆皮雞腿飯</t>
  </si>
  <si>
    <t>培根熔岩堡+大冰鮮奶茶+煎餃(5顆)</t>
  </si>
  <si>
    <t>玉米湯餃</t>
  </si>
  <si>
    <t>烤雞腿飯</t>
  </si>
  <si>
    <t>韭菜鍋貼*10+辣味鍋貼*5+酸辣湯</t>
  </si>
  <si>
    <t>玉米湯餃+皮蛋豆腐+滷蛋</t>
  </si>
  <si>
    <t>雙倍雞胸飯</t>
  </si>
  <si>
    <t>鮪魚散蛋乳酪餅(加起司)+檸檬雞柳條+中溫奶</t>
  </si>
  <si>
    <t>酸辣湯餃(招牌)+香濃豆漿</t>
  </si>
  <si>
    <t>黑胡椒鐵板麵 + 嫩蛋*2</t>
  </si>
  <si>
    <t>酸辣湯餃(韓式辣味)+皮蛋豆腐</t>
  </si>
  <si>
    <t>綠咖哩雞胸飯</t>
  </si>
  <si>
    <t>法式烤雞腿(半飯補蔡)+溏心蛋</t>
  </si>
  <si>
    <t>招牌乾麵+滷蛋+韓式辣味鍋貼*7+黑豆漿</t>
  </si>
  <si>
    <t>泰式烤雞腿飯</t>
  </si>
  <si>
    <t>辣卡烤總匯+熱狗+大冰無糖綠</t>
  </si>
  <si>
    <t>紹辣乾麵+皮蛋豆腐+酸辣湯</t>
  </si>
  <si>
    <t>超值雙拼(雞+牛)不飯補菜</t>
  </si>
  <si>
    <t>綠咖哩牛肉</t>
  </si>
  <si>
    <t>烤肉飯</t>
  </si>
  <si>
    <t>鮪魚蛋吐司+豬排蛋餅+大冰豆</t>
  </si>
  <si>
    <t>超值雙拼(牛+豬)</t>
  </si>
  <si>
    <t>兒童簡餐(巧克力吐司)+中冰豆</t>
  </si>
  <si>
    <t>招牌鍋貼*8+皮蛋豆腐+黑豆漿</t>
  </si>
  <si>
    <t>海陸雙享(豬+鯖魚)半飯補菜</t>
  </si>
  <si>
    <t>韓式辣味水餃15顆</t>
  </si>
  <si>
    <t>超值雙拼(雞+豬)不飯補菜</t>
  </si>
  <si>
    <t>玉米蛋餅+熱狗塔+奶酥厚片+大冰無糖綠</t>
  </si>
  <si>
    <t>韓式辣味鍋貼10+蕈菇湯+皮蛋豆腐</t>
  </si>
  <si>
    <t>牛肉溫沙拉</t>
  </si>
  <si>
    <t>咖哩雞肉鍋貼15+皮蛋豆腐</t>
  </si>
  <si>
    <t>果乾薯泥起司吐司+藍莓乳酪厚片+肉鬆蛋餅</t>
  </si>
  <si>
    <t>韓式辣味鍋貼5+燙青菜+皮蛋豆腐+黑豆漿</t>
  </si>
  <si>
    <t>總金額</t>
  </si>
  <si>
    <t>Q burger 早餐</t>
  </si>
  <si>
    <t>李王涼麵</t>
  </si>
  <si>
    <t>文華大肉圓</t>
  </si>
  <si>
    <t>４１８海南雞飯</t>
  </si>
  <si>
    <t>見橙拉仔麵-懷舊小吃研製</t>
  </si>
  <si>
    <t>嫩蛋起司布里歐吐司+A套餐 冰紅茶</t>
  </si>
  <si>
    <t>招牌雞絲涼麵(小)+(貢丸湯+蛋)</t>
  </si>
  <si>
    <t>蒜泥豬五花 + 溏心蛋</t>
  </si>
  <si>
    <t>招牌酥炸大雞腿飯</t>
  </si>
  <si>
    <t>中式組合餐＋C餐(冰紅茶半糖)</t>
  </si>
  <si>
    <t>醬燒雞排飯+可樂餅</t>
  </si>
  <si>
    <t>韓式泡菜豬五花飯+油豆腐湯</t>
  </si>
  <si>
    <t>牛五花丼+可樂餅</t>
  </si>
  <si>
    <t>嫩蛋起司布里歐吐司+花生乳酪烤餅+A套餐 冰紅茶</t>
  </si>
  <si>
    <t>麻辣起司牛奶泡麵+加麵</t>
  </si>
  <si>
    <t>日式豬肉咖哩飯+溫泉蛋</t>
  </si>
  <si>
    <t>豬油拌飯(單)+菜圃蛋+白菜滷+綜合湯</t>
  </si>
  <si>
    <t>肉圓(辣)+豬肝</t>
  </si>
  <si>
    <t>樂活歐姆+雞米花</t>
  </si>
  <si>
    <t>麻辣起司牛奶泡麵</t>
  </si>
  <si>
    <t>無刺虱目魚肚飯+招牌蘿蔔湯</t>
  </si>
  <si>
    <t>肉圓(不辣)+隔間肉湯</t>
  </si>
  <si>
    <t>法式塔塔雞腿</t>
  </si>
  <si>
    <t>招牌燒肉丼+溫泉蛋</t>
  </si>
  <si>
    <t>麻辣起司牛奶鍋燒意麵</t>
  </si>
  <si>
    <t>豬肝米粉(湯)大 + 隔間肉湯 + 燙青菜</t>
  </si>
  <si>
    <t>蒲燒鯛魚丼 + 溫泉蛋</t>
  </si>
  <si>
    <t>煎餃 大熱美</t>
  </si>
  <si>
    <t>肉圓(不辣)+菜頭湯+滷蛋</t>
  </si>
  <si>
    <t>蒲燒鯛魚丼+可樂餅</t>
  </si>
  <si>
    <t>招牌雞絲涼麵(大)+麻辣三合一</t>
  </si>
  <si>
    <t>日式豬肉咖哩飯+黃金泡菜</t>
  </si>
  <si>
    <t>微笑月見豬油拌飯(單)+綜合湯+菜圃蛋</t>
  </si>
  <si>
    <t>蜂蜜芥末卡拉雞可朗弗+花生乳酪烤餅</t>
  </si>
  <si>
    <t>兒童無蒜味雞絲涼麵(小)+單點豆腐9塊</t>
  </si>
  <si>
    <t>肉圓(不辣)+隔間肉+油豆腐+滷蛋</t>
  </si>
  <si>
    <t>活力豬排經典盤餐+A套餐(升級大杯招牌奶茶，溫)</t>
  </si>
  <si>
    <t>兒童無蒜味雞絲涼麵(大)+單點鴨血豆腐個半</t>
  </si>
  <si>
    <t>肉圓(辣)*2</t>
  </si>
  <si>
    <t xml:space="preserve">蒲燒鯛魚丼 </t>
  </si>
  <si>
    <t>無刺虱目魚肚飯</t>
  </si>
  <si>
    <t>蜂蜜芥末卡拉雞可朗芙+C餐(冰紅茶半糖)</t>
  </si>
  <si>
    <t>兒童無蒜味雞絲涼麵(大)+味噌三合一</t>
  </si>
  <si>
    <t>醬燒雞排飯+溫泉蛋</t>
  </si>
  <si>
    <t>豬油拌飯(單)+荷包蛋(半)+蝦捲+綜合湯</t>
  </si>
  <si>
    <t>蜂蜜芥末卡拉雞可朗弗+A餐(冰紅茶)</t>
  </si>
  <si>
    <t>招牌雞絲涼麵(大)+味噌湯</t>
  </si>
  <si>
    <t>肉燥飯(小)+燙青菜+餛飩湯</t>
  </si>
  <si>
    <t>無刺虱目魚肚飯+滷豆腐</t>
  </si>
  <si>
    <t>肉圓(辣)*2+竹筍湯</t>
  </si>
  <si>
    <t>活力豬排經典盤餐+A套餐(升級大杯招牌奶茶，冰)</t>
  </si>
  <si>
    <t>肉圓(不辣)+肉燥飯(小)+隔間肉湯</t>
  </si>
  <si>
    <t>醬燒雞排飯</t>
  </si>
  <si>
    <t>招牌雞絲涼麵(大)+(貢丸湯+蛋)</t>
  </si>
  <si>
    <t>肉圓(不辣)*2+隔間肉湯</t>
  </si>
  <si>
    <t>極上牛五花丼+溫泉蛋</t>
  </si>
  <si>
    <t>炒泡麵經典組合(招牌)+大杯招牌奶茶(冰)</t>
  </si>
  <si>
    <t>招牌雞絲涼麵(小)+味增湯</t>
  </si>
  <si>
    <t>肉圓(不辣)+燙青菜+菜頭湯</t>
  </si>
  <si>
    <t>招牌海南雞腿餐盒(不加青蔥醬)</t>
  </si>
  <si>
    <t>招牌燒肉丼+可樂餅</t>
  </si>
  <si>
    <t>招牌米血+滷豆腐+甘梅地瓜+蘿蔔湯</t>
  </si>
  <si>
    <t>招牌雞絲涼麵(大)+蛋花湯</t>
  </si>
  <si>
    <t>麻醬麵(大)+肉燥飯(小)</t>
  </si>
  <si>
    <t>蜂蜜芥末卡拉雞可朗弗+C餐(冰台灣四季春)</t>
  </si>
  <si>
    <t>肉燥飯(小)+燙青菜+粉腸豬血湯</t>
  </si>
  <si>
    <t>脆皮卡拉炸雞排+義式香料烤櫛瓜+溏心蛋</t>
  </si>
  <si>
    <t>肉燥便當+燙青菜</t>
  </si>
  <si>
    <t>蛋花湯</t>
  </si>
  <si>
    <t>燙青菜*2+餛飩湯</t>
  </si>
  <si>
    <t>招牌海南雞腿</t>
  </si>
  <si>
    <t>蒲燒鯛魚丼 + 可樂餅</t>
  </si>
  <si>
    <t>豬油拌飯(單)+無敵唐揚雞</t>
  </si>
  <si>
    <t>週結</t>
  </si>
  <si>
    <t xml:space="preserve"> </t>
  </si>
  <si>
    <t>酉金額</t>
  </si>
  <si>
    <t>梁社漢</t>
  </si>
  <si>
    <t>揚膳</t>
  </si>
  <si>
    <t>蛋白盒子</t>
  </si>
  <si>
    <t>無骨鵝肉冬粉(乾+辣椒)+下水湯</t>
  </si>
  <si>
    <t>溫體牛炒飯</t>
  </si>
  <si>
    <t>陽春乾麵(小)+蛋花湯+皮帶豆腐</t>
  </si>
  <si>
    <t>紅燒牛肉冬粉(加麵)</t>
  </si>
  <si>
    <t>漢堡排餐盒</t>
  </si>
  <si>
    <t xml:space="preserve">無骨鵝肉飯(大+辣椒)+鵝肝湯 </t>
  </si>
  <si>
    <t>椒麻雞飯+香滷鴨蛋</t>
  </si>
  <si>
    <t>無骨鵝肉飯(大+辣椒)+鵝腸湯</t>
  </si>
  <si>
    <t>玫瑰油雞飯</t>
  </si>
  <si>
    <t>無骨鵝肉飯(大)</t>
  </si>
  <si>
    <t>炸排骨飯+香滷鴨蛋</t>
  </si>
  <si>
    <t>榨菜肉絲麵(乾) 大</t>
  </si>
  <si>
    <t xml:space="preserve">無骨鵝肉飯-(大+辣椒)+下水湯 </t>
  </si>
  <si>
    <t>榨菜肉絲麵(湯) 大</t>
  </si>
  <si>
    <t>減鹽味噌烤鱸魚餐盒</t>
  </si>
  <si>
    <t>紅燒牛肉湯餃(加肉)</t>
  </si>
  <si>
    <t>滷牛肉餐盒+蛤蠣湯</t>
  </si>
  <si>
    <t>溫體牛炒飯(不要蔥不要洋蔥)</t>
  </si>
  <si>
    <t>[單點] 炭火燒肉雞胸 * 2</t>
  </si>
  <si>
    <t>無骨鵝肉冬粉(湯)，不要豆芽</t>
  </si>
  <si>
    <t>無骨鵝肉飯(大+辣椒) +鵝丸湯</t>
  </si>
  <si>
    <t>壽喜燒牛餐盒</t>
  </si>
  <si>
    <t>紅燒牛肉湯餃+皮蛋豆腐</t>
  </si>
  <si>
    <t>炭火燒肉雞胸餐盒+黑芝麻堅果</t>
  </si>
  <si>
    <t>無骨鵝肉麵(乾+小辣)</t>
  </si>
  <si>
    <t>玫瑰油雞飯+香滷鴨蛋</t>
  </si>
  <si>
    <t>無骨鵝肉麵(乾+小辣)+鵝丸湯</t>
  </si>
  <si>
    <t xml:space="preserve">無骨鵝肉飯(大)+下水湯 </t>
  </si>
  <si>
    <t>炸排骨飯+香滷鴨蛋+香滷豆腐</t>
  </si>
  <si>
    <t>無骨鵝肉飯(大)+鵝丸湯+下水湯</t>
  </si>
  <si>
    <t>椒鹽雞塊飯</t>
  </si>
  <si>
    <t>檸檬雞腿排餐盒</t>
  </si>
  <si>
    <t>滷排骨飯+香滷鴨蛋</t>
  </si>
  <si>
    <t>壽喜燒豚餐盒</t>
  </si>
  <si>
    <t>青蔥海鹽雞胸(餐盒)</t>
  </si>
  <si>
    <t>滷排骨飯+秋葵</t>
  </si>
  <si>
    <t>滷牛肉飯+香滷牛腱+燙地瓜葉</t>
  </si>
  <si>
    <t>牛肉湯+皮蛋豆腐</t>
  </si>
  <si>
    <t>壽喜牛五花(餐盒)</t>
  </si>
  <si>
    <t>燙青菜*2+椒麻皮蛋豆腐+香滷鴨蛋</t>
  </si>
  <si>
    <t>鹽烤鯖魚餐盒+燙地瓜葉</t>
  </si>
  <si>
    <t>燙青菜*2+蛋花湯+皮蛋豆腐</t>
  </si>
  <si>
    <t>原味-水煮專賣店(菜單在表格下方)</t>
  </si>
  <si>
    <t>飯飯</t>
  </si>
  <si>
    <t>203丼飯咖哩飯</t>
  </si>
  <si>
    <r>
      <rPr>
        <u/>
        <sz val="10"/>
        <color rgb="FF1155CC"/>
        <rFont val="Arial"/>
        <family val="2"/>
      </rPr>
      <t>土木公社炭烤土司</t>
    </r>
    <r>
      <rPr>
        <sz val="10"/>
        <color rgb="FF000000"/>
        <rFont val="Arial"/>
        <family val="2"/>
        <scheme val="minor"/>
      </rPr>
      <t>(前一天12.前打電話訂餐)</t>
    </r>
  </si>
  <si>
    <t>麥當勞</t>
  </si>
  <si>
    <t>輕量餐 - 起司春川炒雞</t>
  </si>
  <si>
    <t>黃金唐揚雞腿塊飯(中)</t>
  </si>
  <si>
    <t>咖哩牛五花肉飯</t>
  </si>
  <si>
    <t>秘製辣味碳烤肉蛋吐司+冰鮮奶紅茶</t>
  </si>
  <si>
    <t>麥香魚套餐 - 經典大薯 無糖紅茶(冰)(中)</t>
  </si>
  <si>
    <t>金營招財數來寶(牛)套餐-可樂(中)-原味麥脆雞腿-蘋果派</t>
  </si>
  <si>
    <t>烤肉鐵板麵(黑胡椒)＋冰鮮奶紅茶</t>
  </si>
  <si>
    <t>大麥克套餐-中薯-可樂(冰)(中)</t>
  </si>
  <si>
    <t>剝皮辣椒水餃+ 當季新鮮時蔬</t>
  </si>
  <si>
    <t>30塊麥克鷄塊分享餐</t>
  </si>
  <si>
    <t>輕量餐 - 法式慢燉牛肋</t>
  </si>
  <si>
    <t>招牌燒肉飯(中)+可樂餅</t>
  </si>
  <si>
    <t>輕量餐-法式慢燉牛肋</t>
  </si>
  <si>
    <t>黃金唐揚雞腿塊飯(大)</t>
  </si>
  <si>
    <t>咖哩炸豬排飯</t>
  </si>
  <si>
    <t>麥克雞塊套餐(6塊)+大薯+可樂(冰)(中)</t>
  </si>
  <si>
    <t>輕量餐 - 泰式打拋豬+味噌湯</t>
  </si>
  <si>
    <t>炙燒牛五花飯(中)</t>
  </si>
  <si>
    <t>咖哩唐揚雞腿飯+花椰菜</t>
  </si>
  <si>
    <t>卡啦脆雞蛋+起司(不辣)+薯餅+公社奶茶(冷)</t>
  </si>
  <si>
    <t>麥克鷄塊套餐(6塊)-大薯-檸檬風味紅茶(冰)(中)</t>
  </si>
  <si>
    <t>輕量餐 - 泰式檸檬魚</t>
  </si>
  <si>
    <t>卡啦脆雞蛋+起司(辣)+薯餅+公社奶茶(冷)</t>
  </si>
  <si>
    <t>雙層牛肉吉事堡+薯條(中)+蜂蜜奶茶(冰)</t>
  </si>
  <si>
    <t>輕量食 - 日式炙燒松阪豬</t>
  </si>
  <si>
    <t>朱武花飯(大)</t>
  </si>
  <si>
    <t>培芝牛肉蛋吐司(不番茄醬)+家傳蘿蔔糕</t>
  </si>
  <si>
    <t>招牌燒肉飯(中)+茶碗蒸</t>
  </si>
  <si>
    <t>咖椰奶油吐司+單點蔥蛋+無糖豆漿</t>
  </si>
  <si>
    <t>燒肉飯+炸豬排</t>
  </si>
  <si>
    <t>秘製辣味碳烤肉蛋吐司+九層塔香蛋餅</t>
  </si>
  <si>
    <t>單點：勁辣雞腿堡*1 + 麥香魚*1</t>
  </si>
  <si>
    <t>招牌燒肉飯(中)</t>
  </si>
  <si>
    <t>咖哩炸豬排飯+花椰菜</t>
  </si>
  <si>
    <t>輕量餐 - 起司春川炒雞 + 蛋</t>
  </si>
  <si>
    <t>咖爺半熟蛋吐司+烤肉起司寶</t>
  </si>
  <si>
    <t>金迎招財薯來堡 (牛)+蘋果派</t>
  </si>
  <si>
    <t>泡菜烤肉鐵板麵+咖椰吐司</t>
  </si>
  <si>
    <t>雙層牛肉吉事堡+薯條(中)+雪碧+蘋果派+麥克雞塊6塊</t>
  </si>
  <si>
    <t>炙燒牛五花(中)</t>
  </si>
  <si>
    <t>卡啦脆雞蛋堡(辣)＋套餐(脆薯+冰公社奶茶)</t>
  </si>
  <si>
    <t>金迎招財薯來堡(牛) 套餐 配餐 - (薯條(中) )-無糖綠茶(冰)(中)</t>
  </si>
  <si>
    <t>招牌燒肉飯(大)</t>
  </si>
  <si>
    <t>招牌碳烤肉蛋+套餐(脆薯+冰公社奶茶)</t>
  </si>
  <si>
    <t>雙層四盎司牛肉堡+薯條(大)+檸檬風味紅茶(冰)(中)</t>
  </si>
  <si>
    <t>卡啦脆雞蛋+起司(不辣)+培根蛋餅+無糖冰豆漿</t>
  </si>
  <si>
    <t>雙層牛肉吉事堡+薯條(中)+可樂(中)+蘋果派+麥克雞塊6塊</t>
  </si>
  <si>
    <t>輕量餐-北海道鹽漬鮭魚</t>
  </si>
  <si>
    <t>招牌碳烤肉蛋+套餐(雞塊+冰公社奶茶)</t>
  </si>
  <si>
    <t>招牌碳烤肉蛋+套餐(雞塊+冰公社奶茶)+薯餅</t>
  </si>
  <si>
    <t>雙牛培根起司堡+套餐(脆薯+熱公社奶茶)</t>
  </si>
  <si>
    <t>大麥克套餐-中薯-檸檬紅茶(冰)(中)</t>
  </si>
  <si>
    <t>唐揚雞腿肉+炸豬排+花椰菜</t>
  </si>
  <si>
    <t>招牌碳烤肉蛋.+蔬食輕沙拉原味(胡麻醬)</t>
  </si>
  <si>
    <t>金迎招財薯來堡(牛) 套餐 【配餐 -薯條(中)、無糖綠茶(冰)(中)】單點麥克鷄塊(4塊)</t>
  </si>
  <si>
    <t>蔬食餐-北海道鹽漬鮭魚</t>
  </si>
  <si>
    <t>炸豬排丼飯+花椰菜</t>
  </si>
  <si>
    <t>雙層牛肉吉事堡 + 辣味麥脆鷄腿(1塊) + 零卡可樂(中)</t>
  </si>
  <si>
    <t>青菜咖哩飯+花椰菜*2</t>
  </si>
  <si>
    <t>蔬食輕沙拉+烤肉+薯泥(胡麻醬)+雞蛋</t>
  </si>
  <si>
    <t>排圓</t>
  </si>
  <si>
    <t>Zebra pasta 斑馬線義式廚房</t>
  </si>
  <si>
    <t>正忠</t>
  </si>
  <si>
    <t>正宗打拋豬+高山青</t>
  </si>
  <si>
    <t>茄汁奶油嫩雞麵+焗烤(不菇類)</t>
  </si>
  <si>
    <t>土魠魚羹麵(小，不要豆芽)+滷蛋+4塊土魠魚</t>
  </si>
  <si>
    <t>雞排飯+菜脯</t>
  </si>
  <si>
    <t>土魠魚羹米粉(大)+油豆腐+滷蛋+7塊土魠魚</t>
  </si>
  <si>
    <t>舒肥板腱牛</t>
  </si>
  <si>
    <t>白醬奶油嫩雞麵(辣)+焗烤</t>
  </si>
  <si>
    <t>土魠魚羹麵(大)+油豆腐+滷蛋+7塊土魠魚</t>
  </si>
  <si>
    <t>舒肥雞胸+打拋豬</t>
  </si>
  <si>
    <t>波隆那燻腸肉醬麵+焗烤+濃湯</t>
  </si>
  <si>
    <t>魷魚羹麵(小)+油豆腐+7塊土魠魚</t>
  </si>
  <si>
    <t>虱目魚肚飯</t>
  </si>
  <si>
    <t>蒜香白酒蛤蠣麵</t>
  </si>
  <si>
    <t xml:space="preserve">羊肉羹米粉(大)+油豆腐+7塊土魠魚 </t>
  </si>
  <si>
    <t>單點 蛋*2 飯 肉</t>
  </si>
  <si>
    <t>土魠魚羹麵(小)＋魷魚盤+油豆腐+滷蛋</t>
  </si>
  <si>
    <t>正忠排骨飯+滷汁（半飯）</t>
  </si>
  <si>
    <t>紅酒牛肉咖哩飯(辣)+濃湯</t>
  </si>
  <si>
    <t>魷魚羹飯(大)+油豆腐+滷蛋+7塊土魠魚</t>
  </si>
  <si>
    <t>板腱牛餐盒+單點雞胸</t>
  </si>
  <si>
    <t>白醬奶油嫩雞麵(不辣)+焗烤</t>
  </si>
  <si>
    <t>白醬奶油嫩雞麵(辣)</t>
  </si>
  <si>
    <t>羊肉羹河粉(大)+油豆腐+7塊土魠魚</t>
  </si>
  <si>
    <t>燒雞腿飯(1/3飯)</t>
  </si>
  <si>
    <t>豪華鴨胸</t>
  </si>
  <si>
    <t>茄汁奶油嫩雞麵+焗烤 (拒絕邪教洋蔥)</t>
  </si>
  <si>
    <t>土魠魚羹米粉(小辣)+油豆腐+滷蛋+7塊土魠魚</t>
  </si>
  <si>
    <t>正忠排骨飯+滷汁</t>
  </si>
  <si>
    <t>茄汁奶油嫩雞麵(辣)＋濃湯</t>
  </si>
  <si>
    <t>茄汁奶油嫩雞麵+焗烤</t>
  </si>
  <si>
    <t>土魠魚羹飯(大)+油豆腐+滷蛋+4塊土魠魚</t>
  </si>
  <si>
    <t>茄汁奶油嫩雞麵</t>
  </si>
  <si>
    <t>土魠魚羹米粉(小)+油豆腐+滷蛋+4塊土魠魚</t>
  </si>
  <si>
    <t>炸雞腿飯+滷汁</t>
  </si>
  <si>
    <t>土魠魚羹米粉(大)+滷蛋+油豆腐+7塊土魠魚</t>
  </si>
  <si>
    <t>紅酒牛肉咖哩飯</t>
  </si>
  <si>
    <t>土魠魚羹米粉(大)+滷蛋+7塊土魠魚</t>
  </si>
  <si>
    <t>舒肥板腱牛(熟一點&amp;半飯)</t>
  </si>
  <si>
    <t>白醬奶油嫩雞麵(不辣.不洋蔥)</t>
  </si>
  <si>
    <t>土魠魚羹麵(小)+滷蛋+7塊土魠魚</t>
  </si>
  <si>
    <t>豪華鴨胸(半飯)</t>
  </si>
  <si>
    <t>青醬蟹肉蛤蜊麵(不菇類)</t>
  </si>
  <si>
    <t>魷魚羹飯(小)+油豆腐+滷蛋+7塊土魠魚</t>
  </si>
  <si>
    <t>燒雞腿飯（半飯）</t>
  </si>
  <si>
    <t>清炒野菇素菜麵</t>
  </si>
  <si>
    <t>乾冬粉（大）+滷蛋*2+油豆腐+豆芽菜</t>
  </si>
  <si>
    <t>鮮魚飯(不要飯)</t>
  </si>
  <si>
    <t>福開</t>
  </si>
  <si>
    <t>約翰主的</t>
  </si>
  <si>
    <t>吐司男</t>
  </si>
  <si>
    <t>老強記燒臘</t>
  </si>
  <si>
    <t>雙雞起司堡 + 歐姆蛋 + 冰紅茶(L)</t>
  </si>
  <si>
    <t>燒肉+叉燒飯</t>
  </si>
  <si>
    <t>低脂梅花泡菜豬餐盒</t>
  </si>
  <si>
    <t>三寶飯</t>
  </si>
  <si>
    <t>叉燒+油雞飯</t>
  </si>
  <si>
    <t>法式烤腿排</t>
  </si>
  <si>
    <t>雙雞起司蛋吐司+男製熱狗+美式歐姆蛋</t>
  </si>
  <si>
    <t>挪威烤鯖魚</t>
  </si>
  <si>
    <t>很牛私房厚吐司+A套餐-經典奶茶(M、3分、去冰)</t>
  </si>
  <si>
    <t>壽喜牛五花餐盒</t>
  </si>
  <si>
    <t>燒肉+油雞販</t>
  </si>
  <si>
    <t>氣炸鮭魚排</t>
  </si>
  <si>
    <t>燒肉店漢堡排</t>
  </si>
  <si>
    <t>玫瑰油雞</t>
  </si>
  <si>
    <t>濃郁可可厚片+生乳紅茶(L、去冰)</t>
  </si>
  <si>
    <t>脆皮燒肉飯</t>
  </si>
  <si>
    <t>鱸魚飯</t>
  </si>
  <si>
    <t>烤雞腿飯 不要高麗菜</t>
  </si>
  <si>
    <t>糖心蛋2+氣炸雞排+紫米飯</t>
  </si>
  <si>
    <t>大人抹茶+美式歐姆蛋+教父美式</t>
  </si>
  <si>
    <t>檸檬雞腿排(不飯換地瓜，NO高麗菜)</t>
  </si>
  <si>
    <t>挪威烤鯖魚(半飯補菜)</t>
  </si>
  <si>
    <t>雞胸溫沙拉 + 雞胸</t>
  </si>
  <si>
    <t>肉鬆蛋餅+雙雞起司蛋+蘿蔔糕</t>
  </si>
  <si>
    <t>脆皮燒肉飯(不要蔥)</t>
  </si>
  <si>
    <t>雞胸溫沙拉</t>
  </si>
  <si>
    <t>日式燒肉(半飯補菜) + 糖心蛋</t>
  </si>
  <si>
    <t>香雞起司蛋厚吐司+B套餐-德州薯條+經典奶茶(M、3分、熱)</t>
  </si>
  <si>
    <t xml:space="preserve">烤雞腿飯 </t>
  </si>
  <si>
    <t>搖滾貓王+奶酥厚片</t>
  </si>
  <si>
    <t>義大利烤雞(拌飯補菜)</t>
  </si>
  <si>
    <t>綠咖哩雞腿飯</t>
  </si>
  <si>
    <t>法式烤腿排(拌飯補菜)+糖心蛋</t>
  </si>
  <si>
    <t>香雞起司蛋+男製熱狗+醇厚花生奶酥厚片</t>
  </si>
  <si>
    <t>檸檬雞腿排(不飯換地瓜)</t>
  </si>
  <si>
    <t>韓式壽喜牛(半飯補菜)</t>
  </si>
  <si>
    <t>香雞起司蛋厚吐司+濃郁可可奶酥厚片+綠茶</t>
  </si>
  <si>
    <t>青花椒雞腿排餐盒（半飯補地瓜）</t>
  </si>
  <si>
    <t>油雞+烤鴨飯(半飯)</t>
  </si>
  <si>
    <t>教父牛堡+A套餐-紅茶M</t>
  </si>
  <si>
    <t>烤鯖魚飯</t>
  </si>
  <si>
    <t>韓式壽喜牛</t>
  </si>
  <si>
    <t>肉蛋雙飛+B套餐(地瓜薯條+晨曦紅茶L5分糖少冰)</t>
  </si>
  <si>
    <t>低脂梅花泡菜豬</t>
  </si>
  <si>
    <t>油雞+烤鴨飯(半飯 不要蔥)</t>
  </si>
  <si>
    <t>義大利烤雞+糖心蛋</t>
  </si>
  <si>
    <t>私房牛五花墨西捲餅+教父美式</t>
  </si>
  <si>
    <t>日式燒肉(半飯補菜)</t>
  </si>
  <si>
    <t>教父牛堡+起司</t>
  </si>
  <si>
    <t>青花椒雞腿排餐盒</t>
  </si>
  <si>
    <t>韓式壽喜牛(半飯補菜)(不要油菜跟滷蘿蔔)</t>
  </si>
  <si>
    <t>很牛私房韓式厚吐司(不要洋蔥)+瓜瓜園特選地瓜脆薯</t>
  </si>
  <si>
    <t>薄鹽烤鮭魚(單點)+白豆漿</t>
  </si>
  <si>
    <t>燒肉+烤鴨飯</t>
  </si>
  <si>
    <t>超值雙拼 雞+豆包(半飯補菜))</t>
  </si>
  <si>
    <t>蜜蘋鮪魚蛋(加起司)+美式歐姆蛋</t>
  </si>
  <si>
    <t>四川麻辣雞胸餐盒（半飯補地瓜）</t>
  </si>
  <si>
    <t>法式烤腿排(半飯補菜)</t>
  </si>
  <si>
    <t>私房里肌蛋餅+私房培根蛋餅+美式歐姆蛋</t>
  </si>
  <si>
    <t>山賊燒雞腿排(不飯換地瓜)</t>
  </si>
  <si>
    <t>排園</t>
  </si>
  <si>
    <t>廣珍香燒臘快餐館</t>
  </si>
  <si>
    <t xml:space="preserve">三味坊 </t>
  </si>
  <si>
    <t>八方</t>
  </si>
  <si>
    <r>
      <rPr>
        <u/>
        <sz val="10"/>
        <color rgb="FF1155CC"/>
        <rFont val="Arial"/>
        <family val="2"/>
      </rPr>
      <t>摩斯漢堡</t>
    </r>
    <r>
      <rPr>
        <sz val="10"/>
        <color rgb="FF000000"/>
        <rFont val="Arial"/>
        <family val="2"/>
        <scheme val="minor"/>
      </rPr>
      <t>(各自登入看菜單)</t>
    </r>
  </si>
  <si>
    <t>舒肥雞胸（半飯）</t>
  </si>
  <si>
    <t>叉燒香腸</t>
  </si>
  <si>
    <t>高麗菜水餃*10+韭菜水餃*5</t>
  </si>
  <si>
    <t>套餐 (超級大麥元氣牛肉珍珠堡 + 冰紅茶 + 摩斯雞塊(6塊))</t>
  </si>
  <si>
    <t>舒肥板腱牛(半飯+雞腿)</t>
  </si>
  <si>
    <t>招牌乾麵+台式泡菜+酸辣湯</t>
  </si>
  <si>
    <t>和風蔬活牛肉堡+冰紅茶-大</t>
  </si>
  <si>
    <t>薑燒鱈魚雙人餐 359 + 和風炸雞(單點) 85</t>
  </si>
  <si>
    <t>豪華鴨胸(+舒肥雞胸)</t>
  </si>
  <si>
    <t>香滷雞腿</t>
  </si>
  <si>
    <t>招牌飯</t>
  </si>
  <si>
    <t>皮蛋肉燥麵(大)+蘿蔔排骨湯</t>
  </si>
  <si>
    <t>海洋珍珠堡(不要菜)+辣味摩斯漢堡(不要菜)</t>
  </si>
  <si>
    <t>美味三寶飯</t>
  </si>
  <si>
    <t>滷肉飯(小)+紅油炒手+蘿蔔湯</t>
  </si>
  <si>
    <t>韭菜水餃*8+酸辣湯+香濃豆漿</t>
  </si>
  <si>
    <t>燒肉珍珠堡(牛)+北海道可樂餅+干貝白醬可樂餅</t>
  </si>
  <si>
    <t>辣味水餃 *15</t>
  </si>
  <si>
    <t>皮蛋肉燥麵(小)+蘿蔔排骨湯</t>
  </si>
  <si>
    <t>韓式辣味鍋貼*10+其餘花枝丸湯</t>
  </si>
  <si>
    <t>鴨腿飯</t>
  </si>
  <si>
    <t>皮蛋肉燥麵(大)+蛋+蘿蔔湯</t>
  </si>
  <si>
    <t>舒肥雞胸(半飯)+蛋</t>
  </si>
  <si>
    <t>滷肉飯套組(招牌滷肉飯(小)加點香噴噴辣油、蘿蔔排骨湯、豬耳朵)</t>
  </si>
  <si>
    <t>套餐(超級大麥海洋珍珠堡+d蝴蝶蝦薯餅組套加65+冰紅茶-大)</t>
  </si>
  <si>
    <t>舒肥雞胸(再單點雞胸)</t>
  </si>
  <si>
    <t>海洋珍珠堡+辣味摩斯漢堡</t>
  </si>
  <si>
    <t>滷肉飯(小)+荷包蛋*2+蘿蔔排骨湯</t>
  </si>
  <si>
    <t>舒肥雞胸+蛋</t>
  </si>
  <si>
    <t>麻醬麵(大)+皮蛋豆腐+荷包蛋</t>
  </si>
  <si>
    <t>玉米濃湯+韓式辣味鍋貼*7</t>
  </si>
  <si>
    <t>摩斯吉士漢堡(牛) 燒肉珍珠堡(牛)</t>
  </si>
  <si>
    <t>摩斯鱈魚堡+摘鮮綠烤雞起司堡</t>
  </si>
  <si>
    <r>
      <rPr>
        <sz val="10"/>
        <color rgb="FF000000"/>
        <rFont val="Arial"/>
        <family val="2"/>
      </rPr>
      <t>皮蛋肉燥麵(小)</t>
    </r>
    <r>
      <rPr>
        <sz val="10"/>
        <color rgb="FF000000"/>
        <rFont val="Arial"/>
        <family val="2"/>
      </rPr>
      <t xml:space="preserve"> + </t>
    </r>
    <r>
      <rPr>
        <sz val="10"/>
        <color rgb="FF000000"/>
        <rFont val="Arial"/>
        <family val="2"/>
      </rPr>
      <t>鴨掌</t>
    </r>
    <r>
      <rPr>
        <sz val="10"/>
        <color rgb="FF000000"/>
        <rFont val="Arial"/>
        <family val="2"/>
      </rPr>
      <t xml:space="preserve"> +</t>
    </r>
    <r>
      <rPr>
        <sz val="10"/>
        <color rgb="FF000000"/>
        <rFont val="Arial"/>
        <family val="2"/>
      </rPr>
      <t>荷包蛋 (香菜)</t>
    </r>
  </si>
  <si>
    <t>韓式辣味鍋貼*10+皮蛋豆腐+黑豆漿</t>
  </si>
  <si>
    <t>套餐(櫻花蝦海洋珍珠堡&amp;摩斯雞塊&amp;冰紅茶-大(加檸檬片))+單點 蝴蝶蝦薯餅組</t>
  </si>
  <si>
    <t>舒肥板腱牛（不飯換菜）</t>
  </si>
  <si>
    <t>皮蛋肉燥麵(小) + 鴨掌 +荷包蛋</t>
  </si>
  <si>
    <t>套餐(超級大麥燒肉珍珠堡(牛) &amp; 摩斯雞塊 &amp; 冰紅茶)</t>
  </si>
  <si>
    <t>油雞腿飯</t>
  </si>
  <si>
    <t>椒麻雙醬麵(大)+蘿蔔排骨湯</t>
  </si>
  <si>
    <t>炙燒鮭魚</t>
  </si>
  <si>
    <t>皮蛋肉燥麵(小)+荷包蛋+蘿蔔排骨湯</t>
  </si>
  <si>
    <t>玉米鍋貼*10+黑豆漿+蘿蔔湯</t>
  </si>
  <si>
    <t>吃飽寶飽到天靈蓋(椒麻雙醬麵(小)+燙青菜+蘿蔔排骨湯+蛋)&amp;加爆香菜</t>
  </si>
  <si>
    <t>韓式辣味鍋貼*12+香濃豆漿+酸辣湯</t>
  </si>
  <si>
    <t>舒肥雞胸</t>
  </si>
  <si>
    <t>韓式辣味鍋貼*18+黑豆漿</t>
  </si>
  <si>
    <t>叉燒烤鴨飯</t>
  </si>
  <si>
    <t>皮蛋肉燥麵(小)+皮蛋豆腐+荷包蛋</t>
  </si>
  <si>
    <t>燙青菜+皮蛋豆腐+薄鹽毛豆+滷蛋+香濃豆漿(無加糖)</t>
  </si>
  <si>
    <t>摩斯炸蝦堡套餐（雞塊&amp;冰紅茶）</t>
  </si>
  <si>
    <t>油雞烤鴨販(不要飯)</t>
  </si>
  <si>
    <t>燙青菜+皮蛋豆腐+荷包蛋+蘿蔔排骨湯</t>
  </si>
  <si>
    <t>燙青菜+皮蛋豆腐+韓式辣味水餃*5+黑豆漿(無糖)</t>
  </si>
  <si>
    <t>紅油炒手麵(小)+荷包蛋+燙青菜</t>
  </si>
  <si>
    <t>鮮蝦水餃*10+燙青菜+滷蛋</t>
  </si>
  <si>
    <t>燒肉珍珠堡(牛)+超級大麥薑燒珍珠堡(豬)</t>
  </si>
  <si>
    <t>樹丼食堂(菜單在下面)</t>
  </si>
  <si>
    <t>餓了 台式丼飯(菜單在下面)</t>
  </si>
  <si>
    <t>酉金鵝</t>
  </si>
  <si>
    <t>王哥</t>
  </si>
  <si>
    <t>極炙雞腿丼</t>
  </si>
  <si>
    <t>黑胡椒肉圓+原味肉圓+豬血湯</t>
  </si>
  <si>
    <t>黑胡椒肉丸+筒仔米糕+魷魚羹湯</t>
  </si>
  <si>
    <t>椒麻雞飯</t>
  </si>
  <si>
    <t>日式炸魚排咖哩飯+可樂餅</t>
  </si>
  <si>
    <t>壽喜牛五花丼</t>
  </si>
  <si>
    <t>無骨鵝肉飯(大+辣椒)+鵝肝湯 +鵝由辣椒</t>
  </si>
  <si>
    <t>原味肉丸+魚丸湯+魯油豆腐+香Q滷蛋+茶碗蒸</t>
  </si>
  <si>
    <t>無骨鵝肉切盤</t>
  </si>
  <si>
    <t>原味肉丸+魚丸湯+魯油豆腐+黃金泡菜</t>
  </si>
  <si>
    <t>炸雞腿飯+柚香蘿蔔</t>
  </si>
  <si>
    <t>桂竹筍飯*2+下水湯</t>
  </si>
  <si>
    <t>茶碗蒸*2 + 豬血湯</t>
  </si>
  <si>
    <t>無骨鵝肉飯(大)+蒜味鴨賞</t>
  </si>
  <si>
    <t>炸排骨飯+皮蛋嫩豆腐</t>
  </si>
  <si>
    <t>炒泡麵+可樂餅</t>
  </si>
  <si>
    <t xml:space="preserve">無骨鵝肉飯(大+辣椒)+鵝腸湯 </t>
  </si>
  <si>
    <t>原味肉丸+黑胡椒肉丸+魷魚羹湯</t>
  </si>
  <si>
    <t>泰式唐揚雞咖哩飯</t>
  </si>
  <si>
    <t>原味肉丸+黑胡椒肉丸+魯油豆腐*2</t>
  </si>
  <si>
    <t>牛揚雙拼(炙燒牛+唐揚雞)</t>
  </si>
  <si>
    <t>麻豆碗粿+魷魚羹湯+滷油豆腐+茶碗蒸</t>
  </si>
  <si>
    <t>牛雞雙拼(炙燒牛+雞腿)</t>
  </si>
  <si>
    <t>玫瑰油雞腿飯+單點炸紅糟肉</t>
  </si>
  <si>
    <t>日式炸豬排咖哩飯</t>
  </si>
  <si>
    <t>無骨鵝肉冬粉(湯，不要豆芽)+鵝血糕</t>
  </si>
  <si>
    <t>無骨鵝肉飯+燙青菜</t>
  </si>
  <si>
    <t>原味肉圓+茶碗蒸</t>
  </si>
  <si>
    <t>玫瑰油雞飯+滷豆腐</t>
  </si>
  <si>
    <t>原味肉圓+麻豆碗粿+滷油豆腐+茶碗蒸</t>
  </si>
  <si>
    <t>玫瑰由雞腿飯+香滷鴨蛋</t>
  </si>
  <si>
    <t>無骨鵝肉麵(乾+小辣)+鴨掌(沒鴨掌就小黃瓜)</t>
  </si>
  <si>
    <t>麻豆碗粿+筒仔米糕+茶碗蒸</t>
  </si>
  <si>
    <t>醬燒雞腿飯+油豆腐+魯蛋</t>
  </si>
  <si>
    <t>無骨鵝肉飯(小)+鵝血糕+下水湯</t>
  </si>
  <si>
    <t>原味肉圓+筒仔米糕+茶碗蒸+香Q滷蛋</t>
  </si>
  <si>
    <t>泰式綠咖哩豬排飯</t>
  </si>
  <si>
    <t>蔥燒大排飯+魷魚羹湯</t>
  </si>
  <si>
    <t>日式豬肉咖哩飯</t>
  </si>
  <si>
    <t>無骨鵝肉飯(小)+燙青菜(地瓜葉)+小黃瓜</t>
  </si>
  <si>
    <t>麻豆碗粿+筒仔米糕+皮蛋豆腐+香Q滷蛋</t>
  </si>
  <si>
    <t>炸排骨+秋葵</t>
  </si>
  <si>
    <t>無骨鵝肉飯(小+辣椒)+燙青菜(地瓜葉)+鵝血糕湯</t>
  </si>
  <si>
    <t>泡菜肉丸+茶碗蒸+季節時蔬+豬血湯</t>
  </si>
  <si>
    <t>日式去骨雞排咖哩飯</t>
  </si>
  <si>
    <t>原味肉圓+筒仔米糕+季節時蔬+茶碗蒸</t>
  </si>
  <si>
    <t>炸排骨飯+燙青菜</t>
  </si>
  <si>
    <t>無骨鵝肉飯(大)+鵝腸湯</t>
  </si>
  <si>
    <t>香嫩筍干+茶碗蒸+骨仔肉湯+乾麵</t>
  </si>
  <si>
    <t>玫瑰油雞飯+香滷豆腐</t>
  </si>
  <si>
    <t>無骨鵝肉飯(小)+燙青菜(地瓜葉)</t>
  </si>
  <si>
    <t>魯肉飯+季節時蔬+魯蛋</t>
  </si>
  <si>
    <t>盧慧玲</t>
  </si>
  <si>
    <t>無骨鵝肉飯(大)+鵝丸湯</t>
  </si>
  <si>
    <t>超堡</t>
  </si>
  <si>
    <t>鬍鬚張</t>
  </si>
  <si>
    <t>廣味</t>
  </si>
  <si>
    <t>胖小豬義大利麵</t>
  </si>
  <si>
    <t>超級飯桶</t>
  </si>
  <si>
    <t>烤雞腿堡+C餐(麥香紅茶 半糖 微冰)</t>
  </si>
  <si>
    <t>雞魯飯便當</t>
  </si>
  <si>
    <t>蜜汁叉燒飯+荷包蛋</t>
  </si>
  <si>
    <t>超吉燒肉 + 2 蛋</t>
  </si>
  <si>
    <t>白醬漁夫海鮮+B(香蒜)</t>
  </si>
  <si>
    <t>蜜汁雞排丼飯+味增湯</t>
  </si>
  <si>
    <t>雙層卡拉雞腿堡(不要菜) 辣味 +起司</t>
  </si>
  <si>
    <t>雞魯飯(大)+荀絲魯</t>
  </si>
  <si>
    <t>叉雞飯+荷包蛋</t>
  </si>
  <si>
    <t>奶油青醬煙燻培根+B(香蒜)</t>
  </si>
  <si>
    <t>照燒雞腿丼飯+蛋+香腸</t>
  </si>
  <si>
    <t>卡拉雞腿堡(原味)+A餐(麥香紅茶 微糖 去冰)</t>
  </si>
  <si>
    <t>魯肉飯便當+老皮嫩肉+粹魯加淋</t>
  </si>
  <si>
    <t>廣東臘腸飯</t>
  </si>
  <si>
    <t>奶油青醬活力蛤蜊+B(奶酥)</t>
  </si>
  <si>
    <t>和風牛肉丼飯+A餐(香腸+味噌湯)</t>
  </si>
  <si>
    <t>油雞腿飯+荷包蛋*2</t>
  </si>
  <si>
    <t>打拋豬肉+泡菜</t>
  </si>
  <si>
    <t>雞魯飯(大)+冰糖銀耳露</t>
  </si>
  <si>
    <t>油雞烤鴨飯</t>
  </si>
  <si>
    <t>卡拉雞腿堡(辣)+C餐(蕎麥茶 無糖 去冰)</t>
  </si>
  <si>
    <t>雞肉飯便當+安心鴨蛋+高麗菜</t>
  </si>
  <si>
    <t>厚牛堡+超堡雞塊</t>
  </si>
  <si>
    <t>堂洋基便當+翠魯嘉林</t>
  </si>
  <si>
    <t>厚燒排骨丼飯+香腸+荷包蛋</t>
  </si>
  <si>
    <t>卡拉雞腿堡(辣)+A餐(麥香紅茶 微糖 去冰)</t>
  </si>
  <si>
    <t>魯肉飯便當+安心鴨蛋+薏仁綠豆湯</t>
  </si>
  <si>
    <t>廣味三寶飯+ 荷包蛋</t>
  </si>
  <si>
    <t>廣味三寶飯（不要蔥）+ 荷包蛋</t>
  </si>
  <si>
    <t>照燒雞腿丼飯+蛋</t>
  </si>
  <si>
    <t>肉鬆魯肉飯(小)+香酥炸雞+安心鴨蛋</t>
  </si>
  <si>
    <t>雞腿便當</t>
  </si>
  <si>
    <t>叉燒油雞飯+荷包蛋(半熟)*2</t>
  </si>
  <si>
    <t>白醬健康蔬菜+加料</t>
  </si>
  <si>
    <t>和風牛肉井飯+蛋(半熟)+香腸</t>
  </si>
  <si>
    <t>滷肉飯便當+薏仁綠豆湯</t>
  </si>
  <si>
    <t>蜜汁叉燒飯</t>
  </si>
  <si>
    <t>橘醬活力蛤蜊+B(奶酥)</t>
  </si>
  <si>
    <t>蜜汁雞排便當+蛋+香腸</t>
  </si>
  <si>
    <t>雞魯飯便當+老皮嫩肉</t>
  </si>
  <si>
    <t>廣味三寶飯+荷包蛋</t>
  </si>
  <si>
    <t>橘醬德式香腸+B(奶酥)</t>
  </si>
  <si>
    <t>和風牛肉丼飯+香腸+荷包蛋</t>
  </si>
  <si>
    <t>香酥炸雞便當+安心鴨蛋</t>
  </si>
  <si>
    <t>廣東臘腸飯+荷包蛋</t>
  </si>
  <si>
    <t>橘醬煙燻培根+B(奶酥)</t>
  </si>
  <si>
    <t>廣味三寶飯(不要蔥)+荷包蛋</t>
  </si>
  <si>
    <t>紅醬德式香腸+B(奶酥)</t>
  </si>
  <si>
    <t>泡菜燒肉丼飯+B餐(山採女兒紅)</t>
  </si>
  <si>
    <t>雙層烤雞堡+加價購超堡雞塊餐</t>
  </si>
  <si>
    <t>唐山里肌便當+安心鴨蛋</t>
  </si>
  <si>
    <t>烤雞腿堡+C餐(蕎麥茶 無糖 去冰)</t>
  </si>
  <si>
    <t>廣味三寶飯</t>
  </si>
  <si>
    <t>烤雞腿堡(不洋蔥)+C餐(蕎麥茶 無糖 微冰)</t>
  </si>
  <si>
    <t>雞魯飯(小)+肉鬆加淋+高麗菜+安心鴨蛋</t>
  </si>
  <si>
    <t>白醬德式香腸+加料</t>
  </si>
  <si>
    <t>和風牛肉丼飯(不洋蔥)+香腸+荷包蛋</t>
  </si>
  <si>
    <t>滷肉飯便當+安心鴨蛋+雞絲加淋</t>
  </si>
  <si>
    <t>雙層卡拉雞腿堡 辣味 +起司</t>
  </si>
  <si>
    <t xml:space="preserve">奶油青醬煙燻培根 </t>
  </si>
  <si>
    <t>蜜汁雞排+A餐(味增)</t>
  </si>
  <si>
    <t>卡拉雞腿堡(辣)+B餐(蕎麥茶 無糖 去冰)</t>
  </si>
  <si>
    <t>雞肉飯(小)+筍絲魯+安心鴨蛋+老皮嫩肉</t>
  </si>
  <si>
    <t>泡菜燒肉丼飯+A餐(香腸+貢丸湯)+荷包蛋</t>
  </si>
  <si>
    <t>雞肉飯便當+安心鴨蛋</t>
  </si>
  <si>
    <t>油雞烤鴨飯+荷包蛋</t>
  </si>
  <si>
    <t>奶油青醬海鮮</t>
  </si>
  <si>
    <t>照燒雞腿丼飯</t>
  </si>
  <si>
    <t>烤雞腿堡+C餐(青茶 無糖 去冰)</t>
  </si>
  <si>
    <t>奶油青醬鮮蝦+A</t>
  </si>
  <si>
    <t>安南品河粉</t>
  </si>
  <si>
    <t>大采廚房</t>
  </si>
  <si>
    <t>柚菴燒</t>
  </si>
  <si>
    <t>乾炒牛肉粿條</t>
  </si>
  <si>
    <t>醬燒軟骨排</t>
  </si>
  <si>
    <t>檸檬照燒雞腿(換紫米)+味噌湯(不要蔥)</t>
  </si>
  <si>
    <t>無刺虱目魚魚肚</t>
  </si>
  <si>
    <t>日式照燒雞腿+味噌湯</t>
  </si>
  <si>
    <t>沙茶牛燴飯+越式冰咖啡</t>
  </si>
  <si>
    <t>甘露煮秋刀魚+茶碗蒸</t>
  </si>
  <si>
    <t>乾炒豬肉粿條</t>
  </si>
  <si>
    <t>香煎鮭魚餐盒</t>
  </si>
  <si>
    <t>甘露煮秋刀魚+味噌湯</t>
  </si>
  <si>
    <t>鹽燒松阪豬(換紫米)+味噌湯</t>
  </si>
  <si>
    <t>生牛肉河粉(湯)</t>
  </si>
  <si>
    <t>泰式打拋豬</t>
  </si>
  <si>
    <t>浦燒鯛魚餐盒</t>
  </si>
  <si>
    <t>酸辣生牛湯河粉+炸春捲</t>
  </si>
  <si>
    <t>檸檬照燒雞腿(換紫米)</t>
  </si>
  <si>
    <t>酸辣生牛湯河粉</t>
  </si>
  <si>
    <t>日式照燒雞腿(飯少換菜)+味噌湯</t>
  </si>
  <si>
    <t>浦燒鯛魚餐盒(飯菜多)</t>
  </si>
  <si>
    <t>檸檬炙燒雞腿</t>
  </si>
  <si>
    <t>涼拌生牛肉河粉</t>
  </si>
  <si>
    <t>蔥油雞腿/打拋豬</t>
  </si>
  <si>
    <t>柚菴燒鯖魚(換紫米)</t>
  </si>
  <si>
    <t>香茅雞腿飯(煎)</t>
  </si>
  <si>
    <t>日式照燒雞腿(飯少換菜)</t>
  </si>
  <si>
    <t>浦燒鯛魚餐盒（菜多）</t>
  </si>
  <si>
    <t>檸檬炙燒雞腿（換紫米）+味增湯</t>
  </si>
  <si>
    <t>芥末子櫻桃鴨胸(飯少換菜 不要菇類)</t>
  </si>
  <si>
    <t>涼拌牛肚河粉</t>
  </si>
  <si>
    <t>柚菴燒鯖魚(換紫米)+味噌湯</t>
  </si>
  <si>
    <t>涼拌牛肉丸河粉</t>
  </si>
  <si>
    <t>檸檬照燒雞腿(換紫米)+味噌湯</t>
  </si>
  <si>
    <t>9菜盒子</t>
  </si>
  <si>
    <t>9菜便當-花雕雞腿便當</t>
  </si>
  <si>
    <t>韓式辣味水餃 * 14 + 玉米濃湯</t>
  </si>
  <si>
    <t xml:space="preserve">中盛-黃金唐揚雞腿塊飯 </t>
  </si>
  <si>
    <t>塔塔香打拋豬肉飯(單點)+荷包蛋(半熟)+蝦捲</t>
  </si>
  <si>
    <t>椰香綠咖哩餐盒+濃湯</t>
  </si>
  <si>
    <t>9菜便當-日式豬肉漢堡排+香菇雞湯</t>
  </si>
  <si>
    <t>麻辣牛湯菜肉大餛飩(蔥、酸菜都加)</t>
  </si>
  <si>
    <t>醬燒大排飯(炸) + 魯貢丸 + 綜合湯</t>
  </si>
  <si>
    <t>大盛-招牌燒肉飯</t>
  </si>
  <si>
    <t>拉仔麵招牌套餐</t>
  </si>
  <si>
    <t>玉米湯餃(韭菜)+招牌鍋貼*10</t>
  </si>
  <si>
    <t>微笑月見豬油拌飯(便當)+招牌鳳梨苦瓜雞湯</t>
  </si>
  <si>
    <t>招牌鍋貼*10+韓式辣味鍋貼*10+玉米濃湯+薄鹽毛豆</t>
  </si>
  <si>
    <t>9菜便當-泰式塔香爆料嫩雞胸</t>
  </si>
  <si>
    <t>招牌鍋貼*10+韓式辣味鍋貼*5+咖哩雞肉鍋貼*5</t>
  </si>
  <si>
    <t>中盛-極炙雞腿飯</t>
  </si>
  <si>
    <t>蒲燒鯛魚飯+蘿蔔湯</t>
  </si>
  <si>
    <t>法式塔塔雞餐盒</t>
  </si>
  <si>
    <t>9菜便當-日式豬肉漢堡排</t>
  </si>
  <si>
    <t>韭菜鍋貼*10+酸辣湯+薄鹽毛豆</t>
  </si>
  <si>
    <t>微笑月見豬油拌飯(便當)+蒜泥白肉+招牌蘿蔔湯</t>
  </si>
  <si>
    <t>招牌鍋貼*15 + 無糖豆漿</t>
  </si>
  <si>
    <t>9菜便當日式豬肉豆腐漢堡排</t>
  </si>
  <si>
    <t>茶碗蒸*2</t>
  </si>
  <si>
    <t>韓式辣味鍋貼*10+旗魚花枝丸湯</t>
  </si>
  <si>
    <t>9菜便當-炙燒酒香蔥鹽嫩雞腿便當</t>
  </si>
  <si>
    <t>招牌鍋貼*15 + 玉米濃湯*2</t>
  </si>
  <si>
    <t>法式塔塔雞餐盒(不要飯)</t>
  </si>
  <si>
    <t>9菜便當-蒜味坂煎嫩雞胸</t>
  </si>
  <si>
    <t>珍珠炒手+豆腐(和風)+小菜(黃瓜or朱爾多)</t>
  </si>
  <si>
    <t>炙燒牛五花(單點)</t>
  </si>
  <si>
    <t>蝦捲+鳳苦雞湯</t>
  </si>
  <si>
    <t>檸檬油醋雞胸便當+蒜泥豬五花</t>
  </si>
  <si>
    <t>7菜便當-蒜味板煎嫩雞胸+單點日式雞胸</t>
  </si>
  <si>
    <t>酸辣湯餃(招牌) + 香濃豆漿(有糖)</t>
  </si>
  <si>
    <t>法式塔塔肉多多(飯少)</t>
  </si>
  <si>
    <t>鮮蝦水餃*5 +玉米水餃*3+ 菜肉大炒手</t>
  </si>
  <si>
    <t>蒲燒鯛魚飯(不要飯)+微笑月見豬油拌飯(單點)</t>
  </si>
  <si>
    <t>招牌海南雞雞腿餐盒+梅漬牛番茄</t>
  </si>
  <si>
    <t>主廚特餐(半飯、拒絕秋葵)+漢堡排</t>
  </si>
  <si>
    <t>韓式辣味鍋貼*10+燙青菜+滷蛋</t>
  </si>
  <si>
    <t>中盛-招牌燒肉飯(半飯)+茶碗蒸</t>
  </si>
  <si>
    <t>韓式辣味鍋貼*10+燙青菜+無糖豆漿</t>
  </si>
  <si>
    <t>蒲燒鯛魚飯</t>
  </si>
  <si>
    <t>法式塔塔雞餐盒(飯多)+溏心蛋量加倍</t>
  </si>
  <si>
    <t>15個辣味鍋貼 +玉米濃湯</t>
  </si>
  <si>
    <t xml:space="preserve">大盛-黃金唐揚雞腿塊飯 </t>
  </si>
  <si>
    <t>招牌酥炸大雞腿飯+滷蛋</t>
  </si>
  <si>
    <t>韭菜鍋貼*15+玉米濃湯</t>
  </si>
  <si>
    <t>無敵唐洋雞飯</t>
  </si>
  <si>
    <t>韭菜鍋貼*15+玉米濃湯+無糖豆漿</t>
  </si>
  <si>
    <t>蒜泥豬五花便當+溏心蛋量加倍+蔬菜加量(桔瓜)</t>
  </si>
  <si>
    <t>9菜便當-日式和風醬嫩雞胸便當</t>
  </si>
  <si>
    <t>玉米鍋貼*8+黑豆漿+薄鹽毛豆</t>
  </si>
  <si>
    <t>中盛-招牌燒肉飯+味噌湯(不蔥)</t>
  </si>
  <si>
    <t>甘梅地瓜+滷豆腐+蘿蔔湯+滷蛋</t>
  </si>
  <si>
    <t>韓式辣味鍋貼*18 + 黑豆漿</t>
  </si>
  <si>
    <t>招牌海南雞腿餐盒+溏心蛋量加倍+蔬菜加量(桔瓜)</t>
  </si>
  <si>
    <t>鮮蝦水餃*6+和風秋葵+香濃豆漿(有糖)+薄鹽毛豆</t>
  </si>
  <si>
    <t>微笑月見豬油拌飯(單點)+無刺虱目魚肚(單點)</t>
  </si>
  <si>
    <t>酸辣湯餃(韓式辣味) + 黑豆漿 + 燙青菜</t>
  </si>
  <si>
    <t>中盛-招牌燒肉飯+味噌湯</t>
  </si>
  <si>
    <t>鮮蝦水餃*10 + 韓式臘味水餃*5</t>
  </si>
  <si>
    <t>7菜便當-香鬆舒肥鮭魚便當</t>
  </si>
  <si>
    <t>咖哩雞肉鍋貼*9 + 韓式辣味鍋貼*8 + 玉米濃湯</t>
  </si>
  <si>
    <t>韭菜水餃*6+黑豆漿+蕈菇湯</t>
  </si>
  <si>
    <t>古早味豬油拌飯便當+無刺虱目魚肚(單點)</t>
  </si>
  <si>
    <t>招牌鍋貼*13 + 黑豆漿+玉米濃湯</t>
  </si>
  <si>
    <t>蒲燒鯛魚飯+蒜泥白肉</t>
  </si>
  <si>
    <t>李王</t>
  </si>
  <si>
    <t>小汁男</t>
  </si>
  <si>
    <r>
      <rPr>
        <u/>
        <sz val="13"/>
        <color rgb="FF1155CC"/>
        <rFont val="Arial"/>
        <family val="2"/>
      </rPr>
      <t>摩斯</t>
    </r>
    <r>
      <rPr>
        <sz val="13"/>
        <rFont val="Arial"/>
        <family val="2"/>
      </rPr>
      <t>(登入看菜單)</t>
    </r>
  </si>
  <si>
    <t>條條有理</t>
  </si>
  <si>
    <t>無骨雞腿排MAN120g(少飯補地瓜)</t>
  </si>
  <si>
    <t>超級大麥珍珠牛肉堡*1 + 套餐 （紅茶+雞塊）</t>
  </si>
  <si>
    <t>乾麵(小)+鮮蝦餛飩湯</t>
  </si>
  <si>
    <t>私房乾拌麵(大)+香菇貢丸湯</t>
  </si>
  <si>
    <t>無骨雞腿排MAN240g(蔥鹽飯)+香腸</t>
  </si>
  <si>
    <t>牛腱肉+空心菜+豆干+皮蛋豆腐</t>
  </si>
  <si>
    <t>招牌鴛鴦組合(大)+魚丸湯+蛋+烏梅汁</t>
  </si>
  <si>
    <t>蒲燒鯛魚丼+兩顆溫泉蛋</t>
  </si>
  <si>
    <t>無骨雞腿排MAN120g(少飯補地瓜)(小辣)+味增湯+滷蛋</t>
  </si>
  <si>
    <t>摩斯吉士漢堡(牛)套餐(不要菜) (摩斯雞塊6塊+可樂大)</t>
  </si>
  <si>
    <t>牛肉湯</t>
  </si>
  <si>
    <t>麻辣起司牛奶泡飯</t>
  </si>
  <si>
    <t>派對套餐2+蔥鹽飯+味增湯</t>
  </si>
  <si>
    <t>招牌涼皮(小)+單點鴨血豆腐各半(100)</t>
  </si>
  <si>
    <t>無骨雞腿排MAN240g(少飯補地瓜)</t>
  </si>
  <si>
    <t>雞絲涼麵(大)+鴨血豆腐個半</t>
  </si>
  <si>
    <t>薑燒珍珠堡(豬)*2 + 摩斯紅茶 (無糖)</t>
  </si>
  <si>
    <t>腿排雞腿MAN(飯換地瓜)</t>
  </si>
  <si>
    <t>辣味吉士熱狗堡+套餐(C地瓜條+中熱拿鐵)</t>
  </si>
  <si>
    <t>超級大麥珍珠牛肉堡*1+和風炸雞*1</t>
  </si>
  <si>
    <t>滷肉飯+鮮蝦紅油抄手+豆包</t>
  </si>
  <si>
    <t>兒童無蒜味雞絲涼麵(大)+烏梅汁</t>
  </si>
  <si>
    <t>健身狂人的雞胸MAN100g(少飯補地瓜)+滷蛋</t>
  </si>
  <si>
    <t>摩斯吉士漢堡(牛)套餐 (摩斯雞塊6塊+可樂大)</t>
  </si>
  <si>
    <t>兒童無蒜味雞絲涼麵(大)+鴨血豆腐個半</t>
  </si>
  <si>
    <t>三層肉MAN240g(少飯補地瓜)</t>
  </si>
  <si>
    <t>燒肉珍珠堡 +薑燒珍珠寶</t>
  </si>
  <si>
    <t>麻醬麵(大)+麻辣鴨血</t>
  </si>
  <si>
    <t>麻辣起司牛奶涼皮(湯)</t>
  </si>
  <si>
    <t>醬燒雞排飯(半飯)+黃金泡菜</t>
  </si>
  <si>
    <t>大雞腿MAN(飯換地瓜)+小雞翅*2+四季豆</t>
  </si>
  <si>
    <t>辣味摩斯吉士漢堡(牛)(摩斯雞塊+冰紅茶+檸檬片)+加購蝴蝶蝦薯餅組</t>
  </si>
  <si>
    <t>私房乾拌麵(小)+滷蛋+鮮蝦餛飩湯</t>
  </si>
  <si>
    <t>巧儒為什麼不吃飯?</t>
  </si>
  <si>
    <t>無骨雞腿排MAN120g(少飯補地瓜)+杏鮑菇</t>
  </si>
  <si>
    <t>私房乾拌麵(小)+鮮蝦餛飩湯</t>
  </si>
  <si>
    <t>醬燒雞排飯+兩顆溫泉蛋</t>
  </si>
  <si>
    <t xml:space="preserve">餛飩麵(小)+鴨血 </t>
  </si>
  <si>
    <t>唐揚雞丼</t>
  </si>
  <si>
    <t>健身狂人的雞胸MAN200g</t>
  </si>
  <si>
    <t>摩斯吉士漢堡(牛)套餐 (摩斯雞塊6塊+雪碧大)</t>
  </si>
  <si>
    <t>私房乾拌麵(大)+鮮蝦餛飩湯</t>
  </si>
  <si>
    <t>兒童無蒜味雞絲涼麵(小)+味噌湯</t>
  </si>
  <si>
    <t>無骨雞腿排MAN120g(少飯補地瓜)+四季豆</t>
  </si>
  <si>
    <t>燒肉珍珠堡(牛,不加洋蔥)套餐(摩斯雞塊6塊+冰紅茶)</t>
  </si>
  <si>
    <t>輕檸雙牛堡+d摩斯雞塊(6塊)(附酸甜醬一包)+摩斯經典奶茶+抹茶紅豆米派套加</t>
  </si>
  <si>
    <t>牛肉乾拌麵(大)</t>
  </si>
  <si>
    <t>招牌雞絲涼麵(小)+貢丸湯(加蛋)</t>
  </si>
  <si>
    <t>牛肉麵（小）</t>
  </si>
  <si>
    <t>無骨雞腿排MAN120g(少飯補地瓜)+娃娃菜</t>
  </si>
  <si>
    <t>摘鮮綠烤雞起司堡+雞肉地瓜總匯沙拉</t>
  </si>
  <si>
    <t>超級大麥燒肉珍珠堡(牛)+d摩斯雞塊(6塊)(附酸甜醬一包)+熱摩斯抹茶歐蕾</t>
  </si>
  <si>
    <t>牛肉麵(小)</t>
  </si>
  <si>
    <t>麻辣冬粉+烏梅汁</t>
  </si>
  <si>
    <t>超級大麥海洋珍珠堡+鮮乳</t>
  </si>
  <si>
    <t>招牌雞絲涼麵(大)+烏梅汁</t>
  </si>
  <si>
    <t>炒飯超人漢口店</t>
  </si>
  <si>
    <r>
      <rPr>
        <u/>
        <sz val="13"/>
        <color rgb="FF1155CC"/>
        <rFont val="Arial"/>
        <family val="2"/>
      </rPr>
      <t>418</t>
    </r>
    <r>
      <rPr>
        <sz val="13"/>
        <color rgb="FF000000"/>
        <rFont val="Arial"/>
        <family val="2"/>
      </rPr>
      <t>海南雞</t>
    </r>
  </si>
  <si>
    <t>李海魯肉飯</t>
  </si>
  <si>
    <t>青椒牛炒飯+荷包蛋半熟</t>
  </si>
  <si>
    <t>蜜烤照燒雞腿餐盒+20元套餐(高山茶)</t>
  </si>
  <si>
    <t>魯排骨便當+荷包蛋(半熟)</t>
  </si>
  <si>
    <t>玫瑰油雞飯+荷包蛋*2</t>
  </si>
  <si>
    <t>腳筋便當+筍仔湯</t>
  </si>
  <si>
    <t>叉燒油雞飯+脆皮燒肉一兩+荷包蛋(半熟)</t>
  </si>
  <si>
    <t>川味椒麻雞炒飯+紹興口味</t>
  </si>
  <si>
    <t>蜜烤照燒雞腿餐盒+20元套餐(無糖豆漿)</t>
  </si>
  <si>
    <t>泡菜起司雞炒飯+荷包蛋全熟</t>
  </si>
  <si>
    <t>蔥香舒肥雞胸餐盒+20元套餐(高山茶)</t>
  </si>
  <si>
    <t>招牌海南雞腿餐盒(溏心蛋量加倍)</t>
  </si>
  <si>
    <t>蒜香焙煎松阪豬餐盒</t>
  </si>
  <si>
    <t>爌肉便當+筍仔湯</t>
  </si>
  <si>
    <t>腳筋便當(半飯)+荷包蛋(半熟)</t>
  </si>
  <si>
    <t>玫瑰油雞飯+荷包蛋*2(半熟)</t>
  </si>
  <si>
    <t>梅花肉絲炒飯+香菇鮮雞湯</t>
  </si>
  <si>
    <t>牛肉炒飯小辣+小黃瓜</t>
  </si>
  <si>
    <t>法式塔塔雞腿餐盒(無飯)+糖心蛋量加倍 150</t>
  </si>
  <si>
    <t>滷排骨+荷包蛋(半熟)+筍子湯</t>
  </si>
  <si>
    <t>炭火燒肉炒飯(不要蔥和洋蔥)</t>
  </si>
  <si>
    <t>爌肉飯+油雞腿(不要蔥)</t>
  </si>
  <si>
    <t>梅花肉絲炒飯+荷包蛋(半熟)</t>
  </si>
  <si>
    <t>義式披薩豬+荷包蛋半熟</t>
  </si>
  <si>
    <t>法式塔塔雞腿餐盒+糖心蛋量加倍</t>
  </si>
  <si>
    <t>叉燒+油雞飯+荷包蛋(半熟)</t>
  </si>
  <si>
    <t>蒜香焙煎松阪豬餐盒+20元套餐(無糖豆漿)</t>
  </si>
  <si>
    <t>海南香蔥雞胸便當(半飯)+梅漬番茄</t>
  </si>
  <si>
    <t>爌肉便當(瘦一點)+荷包蛋(半熟)</t>
  </si>
  <si>
    <t>泡菜起司雞炒飯+荷包蛋(半熟)</t>
  </si>
  <si>
    <t>熱浪金沙雞胸餐盒+20元套餐(無糖豆漿)</t>
  </si>
  <si>
    <t>法式塔塔雞腿餐盒(半飯)+糖心蛋量加倍</t>
  </si>
  <si>
    <t>肉燥便當</t>
  </si>
  <si>
    <t>蜜腸+油雞飯+荷包蛋(半熟)</t>
  </si>
  <si>
    <t>叉燒+烤鴨飯+荷包蛋</t>
  </si>
  <si>
    <t>揚州臘味炒飯+皮蛋豆腐</t>
  </si>
  <si>
    <t>日式鮭魚炒飯+小黃瓜</t>
  </si>
  <si>
    <t>煎炙挪威鯖魚餐盒</t>
  </si>
  <si>
    <t>蒜泥豬五花便當+溏心蛋量加倍+蔬菜加量(櫛瓜)</t>
  </si>
  <si>
    <t>蔥香舒肥雞胸餐盒+20元套餐(無糖豆漿)</t>
  </si>
  <si>
    <t>油雞腿便當</t>
  </si>
  <si>
    <t>蜜腸+油雞飯</t>
  </si>
  <si>
    <t>天然草蝦仁炒飯(不要洋蔥)+皮蛋豆腐</t>
  </si>
  <si>
    <t>鐵板青花椒牛+糖心蛋</t>
  </si>
  <si>
    <t>滷白菜+滷排骨+荷包蛋*2</t>
  </si>
  <si>
    <t>檸檬油醋雞胸便當+蔬菜加倍（節瓜）+溏心蛋加倍</t>
  </si>
  <si>
    <t>滷白菜+油雞腿+荷包蛋*2</t>
  </si>
  <si>
    <t>日式鮭魚炒飯+皮蛋豆腐</t>
  </si>
  <si>
    <t>熱浪金沙雞胸餐盒+20元套餐(有糖豆漿)</t>
  </si>
  <si>
    <t>爌肉便當+荷包蛋+筍仔湯</t>
  </si>
  <si>
    <t>脆皮鴨腿飯+荷包蛋</t>
  </si>
  <si>
    <t>油雞+烤鴨飯</t>
  </si>
  <si>
    <t>炭火燒肉炒飯+荷包蛋(全熟)</t>
  </si>
  <si>
    <t>魯排骨便當+荷包蛋*2(半熟)</t>
  </si>
  <si>
    <t>溪仔邊烤肉飯</t>
  </si>
  <si>
    <t>給力盒子</t>
  </si>
  <si>
    <t>肯德基</t>
  </si>
  <si>
    <t>蒜泥醬豬肉片餐盒</t>
  </si>
  <si>
    <t>咔啦雞腿堡XL全明星餐
- 咔啦脆雞(辣)x1 
- 香酥脆薯(小)x1 
- 原味蛋撻x1 
- 立頓檸檬風味紅茶(中)x1 (少冰)</t>
  </si>
  <si>
    <t>蜂蜜風味蒜醬脆雞XL全明星餐
- 咔啦脆雞(辣)x1
- 香酥脆薯(小)x1
- 原味蛋撻x1
- 立頓檸檬風味紅茶(中)x1 (去冰)
- 蛋撻(1份餐限加1顆)x1</t>
  </si>
  <si>
    <t>紐奧良烤雞腿堡XL全明星餐
- 上校薄脆雞x1
- 香酥脆薯(小)
- 原味蛋撻x1
- 七喜(中)x1（少冰）</t>
  </si>
  <si>
    <t>十三香滷牛腱</t>
  </si>
  <si>
    <t>花生吮指嫩雞蛋堡C雙享餐(蛋塔*1+無糖綠)</t>
  </si>
  <si>
    <t>炸肉排飯</t>
  </si>
  <si>
    <t>正宗打拋豬+蛋</t>
  </si>
  <si>
    <t>花生吮指嫩雞蛋堡C雙享餐(蛋塔*1+紅茶)</t>
  </si>
  <si>
    <t>烤旗魚飯</t>
  </si>
  <si>
    <t>泰式打拋雞胸+鷹嘴豆*2</t>
  </si>
  <si>
    <t>烤旗魚飯+青菜</t>
  </si>
  <si>
    <t>咔啦雞腿堡XL全明星餐
- 咔啦脆雞(辣)x1
- 香酥脆薯(小)x1
- 原味蛋撻x1
- 七喜(中)x1（去冰）
【加點】
雞汁風味飯x1</t>
  </si>
  <si>
    <t>炸肉排飯+炸蝦卷</t>
  </si>
  <si>
    <t>川味椒麻烤雞胸餐盒+黑芝麻燕麥</t>
  </si>
  <si>
    <t>炙燒全蝦+蛋</t>
  </si>
  <si>
    <t>椒鹽水煮雞胸+無糖豆漿</t>
  </si>
  <si>
    <t>義式香草紙包雞 x 1</t>
  </si>
  <si>
    <t>和風照燒豬肉片+決明子紅茶</t>
  </si>
  <si>
    <t>泰式打拋雞胸+蛋</t>
  </si>
  <si>
    <t>烤肉麵</t>
  </si>
  <si>
    <t>舒肥板腱牛(半飯）</t>
  </si>
  <si>
    <t>泰式打拋雞胸+豆漿</t>
  </si>
  <si>
    <t>花生熔岩咔啦雞腿堡A經典餐(香酥脆薯中+冰無糖綠茶)</t>
  </si>
  <si>
    <t>烤肉飯+炸蝦捲</t>
  </si>
  <si>
    <t>泰式打拋雞胸</t>
  </si>
  <si>
    <t>花生熔岩咔啦雞腿堡XL全明星餐
- 花生熔岩咔啦雞腿堡(辣)
- 蜂蜜風味蒜醬脆雞
- 香酥脆薯(小)
- 原味蛋撻
- 百事可樂(中) 正常冰</t>
  </si>
  <si>
    <t>和風照燒豬肉片(飯換地瓜)+決明子紅茶</t>
  </si>
  <si>
    <t>義式香草紙包雞B雞汁飯餐
- 義式香草紙包雞x1
- 雞汁風味飯x1
- 七喜(中)x1 (去冰)</t>
  </si>
  <si>
    <t>花生吮指嫩雞蛋堡C雙享餐(蛋塔*1+百事可樂)</t>
  </si>
  <si>
    <t>舒肥板腱牛(半飯、熟一點)</t>
  </si>
  <si>
    <t>吮指嫩雞蛋堡C雙享餐(原味蛋塔*1+無糖綠少冰)+中薯</t>
  </si>
  <si>
    <t>蒜泥醬豬肉片餐盒+黑芝麻燕麥</t>
  </si>
  <si>
    <t>青花椒香麻脆雞(辣)x2(XL全明星餐)
- 咔啦脆雞(辣)x1
- 香酥脆薯(小)x1
- 原味蛋撻x1
- 七喜(中)x1 (去冰)
- 蛋撻(1份餐限加1顆)x1</t>
  </si>
  <si>
    <t>烤旗魚麵</t>
  </si>
  <si>
    <t>咔啦脆雞(辣)x2</t>
  </si>
  <si>
    <t>三味坊</t>
  </si>
  <si>
    <t>雙拼燒臘飯</t>
  </si>
  <si>
    <t>椒麻雙醬麵+蘿蔔湯+很多香菜</t>
  </si>
  <si>
    <t>吃飽寶飽到天靈蓋
鴨掌
蘿蔔排骨湯(加爆香菜)
荷包蛋
皮蛋肉燥麵(不辣/香菜必須來)</t>
  </si>
  <si>
    <t>炸紅糟肉飯(105)
味噌湯(25-10)
秋葵(30)</t>
  </si>
  <si>
    <t>吃飽寶飽到天靈蓋
-鴨掌
-蘿蔔排骨湯(不要香菜)
-荷包蛋
-皮蛋肉燥麵(不辣/不要香菜)</t>
  </si>
  <si>
    <t>氣炸椒鹽魚片</t>
  </si>
  <si>
    <t>單點薄鹽烤鮭魚</t>
  </si>
  <si>
    <t>紅油抄手麵+蘿蔔湯+荷包蛋</t>
  </si>
  <si>
    <t xml:space="preserve">皮蛋肉燥飯(大)
荷包蛋 
香菇貢丸湯 </t>
  </si>
  <si>
    <t>皮蛋肉燥麵+紅油抄手</t>
  </si>
  <si>
    <t>炸排骨飯</t>
  </si>
  <si>
    <t>脆皮鴨腿飯</t>
  </si>
  <si>
    <t>紅油潑皮蛋麵+荷包蛋+燙青菜</t>
  </si>
  <si>
    <t>青花椒雞腿排餐盒（不飯換地瓜）</t>
  </si>
  <si>
    <t>招牌滷肉飯(小)+荷包蛋+鴨掌+皮蛋豆腐</t>
  </si>
  <si>
    <t>香滷鴨蛋+秋葵+炸排骨</t>
  </si>
  <si>
    <t>皮蛋肉燥飯(大、加爆香菜)+蘿蔔排骨湯(加爆香菜)+皮蛋豆腐</t>
  </si>
  <si>
    <t>招牌五寶飯</t>
  </si>
  <si>
    <t>五香藥膳嫩雞腿*3</t>
  </si>
  <si>
    <t>皮蛋肉燥飯(小,不要蔥)+5顆荷包蛋</t>
  </si>
  <si>
    <t>日式燒肉</t>
  </si>
  <si>
    <t>打拋豬</t>
  </si>
  <si>
    <t>脆皮叉燒飯</t>
  </si>
  <si>
    <t>韓式壽喜燒牛（半飯換菜）</t>
  </si>
  <si>
    <t>香煎雞胸餐盒+黑芝麻堅果</t>
  </si>
  <si>
    <t>椒麻雙醬麵+鴨掌</t>
  </si>
  <si>
    <t>五寶飯</t>
  </si>
  <si>
    <t>單點法式烤腿排+每日青菜+糖心蛋</t>
  </si>
  <si>
    <t>檸檬雞腿排(不飯換地瓜)+黑芝麻堅果紅茶</t>
  </si>
  <si>
    <t>皮蛋肉燥麵(小、加爆香菜)+鴨掌+荷包蛋(半熟)</t>
  </si>
  <si>
    <t>炸排骨飯(單點)+椒鹽雞塊(單點)+香滷鴨蛋</t>
  </si>
  <si>
    <t>馳名三寶飯（半飯）</t>
  </si>
  <si>
    <t>雙醬皮蛋麵+荷包蛋*2</t>
  </si>
  <si>
    <t>明爐香腸飯</t>
  </si>
  <si>
    <t>脆皮烤鴨飯</t>
  </si>
  <si>
    <t>挪威烤鯖魚（半飯換菜）</t>
  </si>
  <si>
    <t>香煎雞胸餐盒(黑胡椒)+白豆漿(微糖)</t>
  </si>
  <si>
    <t>蘿蔔排骨湯(加爆香菜)+荷包蛋+燙青菜+皮蛋豆腐</t>
  </si>
  <si>
    <t>皮蛋嫩豆腐(原味)+燙青菜++香滷鴨蛋+味噌湯</t>
  </si>
  <si>
    <t>招牌四寶飯</t>
  </si>
  <si>
    <t>法式烤腿排（半飯換菜）</t>
  </si>
  <si>
    <t>單點私房滷牛腱+黑芝麻堅果飲</t>
  </si>
  <si>
    <t>招牌滷肉飯(小)+荷包蛋+皮蛋豆腐*2</t>
  </si>
  <si>
    <t>蘿蔔排骨湯+荷包蛋+燙青菜+皮蛋豆腐</t>
  </si>
  <si>
    <t>雙醬皮蛋麵(加爆香菜)+荷包蛋*2</t>
  </si>
  <si>
    <t>玫瑰油雞飯+香滷豆腐+香滷鴨蛋</t>
  </si>
  <si>
    <t>紐澳良雞胸</t>
  </si>
  <si>
    <t>五香藥膳嫩雞腿餐盒+黑芝麻堅果飲</t>
  </si>
  <si>
    <t>紅油潑皮蛋麵+豬耳朵</t>
  </si>
  <si>
    <t>玫瑰油雞麵+香滷豆腐</t>
  </si>
  <si>
    <t>牛肉麵</t>
  </si>
  <si>
    <t>水金肉圓</t>
  </si>
  <si>
    <t>韓小廚</t>
  </si>
  <si>
    <t>牛肉乾拌麵(小/扁拉麵)</t>
  </si>
  <si>
    <t>兩個肉圓辣+綜合湯</t>
  </si>
  <si>
    <t>泡菜豬嫩豆腐</t>
  </si>
  <si>
    <t>肉圓+福州丸+豬肚湯</t>
  </si>
  <si>
    <t>原味豬嫩豆腐鍋</t>
  </si>
  <si>
    <t>肉圓+大骨肉湯+粉腸湯+油豆腐</t>
  </si>
  <si>
    <t>剝皮辣椒麵(小/扁拉麵)</t>
  </si>
  <si>
    <t>麻辣三合一+小雞絲涼麵</t>
  </si>
  <si>
    <t>老爹功夫面(大/扁拉麵)+皮蛋豆腐</t>
  </si>
  <si>
    <t>無骨雞腿排(120g)+金針菇</t>
  </si>
  <si>
    <t>肉圓+福州丸+大骨肉湯+油豆腐</t>
  </si>
  <si>
    <t>歐罵罵榨醬麵</t>
  </si>
  <si>
    <t>餛飩刀削麵+湖南紅油臭豆腐</t>
  </si>
  <si>
    <t>雞腿捲餐盒+味噌湯</t>
  </si>
  <si>
    <t>肉圓+福州丸+大骨肉湯</t>
  </si>
  <si>
    <t>不倒翁起司湯麵(豬)</t>
  </si>
  <si>
    <t xml:space="preserve">清燉半筋半肉麵(小/扁拉麵)  </t>
  </si>
  <si>
    <t>蛋花湯+招牌雞絲鴛鴦組合（大）</t>
  </si>
  <si>
    <t>雞胸餐盒100g(飯換地瓜)</t>
  </si>
  <si>
    <t>辣味豬嫩豆腐鍋</t>
  </si>
  <si>
    <t>清燉牛肉湯</t>
  </si>
  <si>
    <t>兒童無蒜味雞絲涼麵(大)+單點9個鴨血</t>
  </si>
  <si>
    <t>農心起司辛拉麵</t>
  </si>
  <si>
    <t>清燉半筋半肉麵(小/扁拉麵)</t>
  </si>
  <si>
    <t>招牌雞絲涼皮(小)+麻辣三合一</t>
  </si>
  <si>
    <t>雞腿捲餐盒+滷蛋+味噌湯</t>
  </si>
  <si>
    <t>肉圓+福州丸+粉腸湯+油豆腐</t>
  </si>
  <si>
    <t>紅油抄手+湖南紅油臭豆腐</t>
  </si>
  <si>
    <t>油豆腐*3</t>
  </si>
  <si>
    <t>兒童無蒜味雞絲涼麵(小)+有機冷泡紅茶</t>
  </si>
  <si>
    <t>雞胸餐盒100g(飯少補地瓜)</t>
  </si>
  <si>
    <t>雞胸餐盒100g(少飯補地瓜)</t>
  </si>
  <si>
    <t>肉圓*2(不蒜)+菜頭湯</t>
  </si>
  <si>
    <t>豬肉石鍋拌飯</t>
  </si>
  <si>
    <t>老北京炸醬麵(小/扁)+烏梅汁</t>
  </si>
  <si>
    <t>麻辣泡飯+烏梅汁</t>
  </si>
  <si>
    <t>雞腿捲餐盒</t>
  </si>
  <si>
    <t>(單點)雞腿+小雞翅*2+地瓜(150g)+四季豆+娃娃菜</t>
  </si>
  <si>
    <t>肉圓*2(小辣)+小腸豬血湯</t>
  </si>
  <si>
    <t>泡菜豬嫩豆腐鍋+特選雞蛋</t>
  </si>
  <si>
    <t>老爹功夫面(小/扁拉麵)+皮蛋豆腐</t>
  </si>
  <si>
    <t>招牌雞絲鴛鴦組合(小)+單點9個各半</t>
  </si>
  <si>
    <t>無骨雞腿排(120g)(飯換地瓜)+香菇</t>
  </si>
  <si>
    <t>肉圓+粉腸湯+油豆腐</t>
  </si>
  <si>
    <t>起司年糕炒泡麵</t>
  </si>
  <si>
    <t>川辣湯麵(大/扁拉麵)+滷蛋</t>
  </si>
  <si>
    <t>麻辣起司牛奶湯麵(加面)</t>
  </si>
  <si>
    <t>肉圓*2(小辣)+菜頭湯</t>
  </si>
  <si>
    <t>湖南紅油臭豆腐套餐(冷泡茶)+涼拌小黃瓜</t>
  </si>
  <si>
    <t>雞胸餐盒100g(飯換地瓜)+四季豆</t>
  </si>
  <si>
    <t>肉圓+大骨肉湯(不蔥)+油豆腐</t>
  </si>
  <si>
    <t>招牌雞絲鴛鴦組合(大)+蛋花湯</t>
  </si>
  <si>
    <t>無骨雞腿排120g+杏鮑菇</t>
  </si>
  <si>
    <t>肉圓*2+豬血湯+油豆腐</t>
  </si>
  <si>
    <t>牛肉乾拌麵(大/扁拉麵)</t>
  </si>
  <si>
    <t>和風雞絲鴛鴦組合涼麵(大)+單點9個各半</t>
  </si>
  <si>
    <t>三層肉餐盒120g(飯少補地瓜)</t>
  </si>
  <si>
    <t>炸雞石鍋拌飯</t>
  </si>
  <si>
    <t>皮蛋豆腐+燙青菜+涼拌木耳+滷蛋*2</t>
  </si>
  <si>
    <t>雞絲涼麵(小)+貢丸湯(加蛋)</t>
  </si>
  <si>
    <t>無骨雞腿排(120g)(飯少補地瓜)+香菇</t>
  </si>
  <si>
    <t>粉腸湯+豬血湯+肉圓</t>
  </si>
  <si>
    <t>菜頭湯+豬血湯+油豆腐+肉圓</t>
  </si>
  <si>
    <t>清燉老鼠麵(小/扁拉麵)+皮蛋豆腐</t>
  </si>
  <si>
    <t>雞胸餐盒200g</t>
  </si>
  <si>
    <t>Pass</t>
  </si>
  <si>
    <t>牛肉石鍋拌飯</t>
  </si>
  <si>
    <t>剝皮辣椒麵(小/刀削麵)</t>
  </si>
  <si>
    <t>招牌雞絲鴛鴦組合(小)+單點9個各半+蛋花湯</t>
  </si>
  <si>
    <t>無骨雞腿排(120g)(飯少補地瓜)+花椰菜</t>
  </si>
  <si>
    <t>泡菜豬嫩豆腐鍋</t>
  </si>
  <si>
    <t>麻辣湯麵+豬肚</t>
  </si>
  <si>
    <t>肉圓+大骨肉湯+油豆腐+菜頭湯</t>
  </si>
  <si>
    <t>強尼兄弟健康廚房</t>
  </si>
  <si>
    <t>夯霸燒肉便當</t>
  </si>
  <si>
    <t>原味-水煮專賣店(菜單在下面)</t>
  </si>
  <si>
    <r>
      <rPr>
        <u/>
        <sz val="12"/>
        <color rgb="FF1155CC"/>
        <rFont val="Arial"/>
        <family val="2"/>
      </rPr>
      <t>超級</t>
    </r>
    <r>
      <rPr>
        <sz val="12"/>
        <color rgb="FF000000"/>
        <rFont val="Arial"/>
        <family val="2"/>
      </rPr>
      <t>大盛</t>
    </r>
  </si>
  <si>
    <t>泰式酸辣雞腿餐盒（飯少）+糖心蛋量加倍</t>
  </si>
  <si>
    <t>香酥炸雞腿飯</t>
  </si>
  <si>
    <t>蜜汁雞排便當+半熟蛋</t>
  </si>
  <si>
    <t>北海道鹽漬鮭魚(經典輕量餐)</t>
  </si>
  <si>
    <t>厚燒排骨便當+30 (味增湯)</t>
  </si>
  <si>
    <t>招牌燒肉便當 95 + 招牌燒肉單點 60</t>
  </si>
  <si>
    <t>照燒雞腿便當(不飯)+30 (大骨竹筍湯)+荷包蛋</t>
  </si>
  <si>
    <t>藍帶起司豬排飯</t>
  </si>
  <si>
    <t>高麗菜水餃+蛋*2</t>
  </si>
  <si>
    <t>高麗菜水餃+時蔬</t>
  </si>
  <si>
    <t>蒜泥白切朱</t>
  </si>
  <si>
    <t>蒜苗豬五花販</t>
  </si>
  <si>
    <t>泰式檸檬魚便當(經典輕量餐)</t>
  </si>
  <si>
    <t>和風牛肉便當+30 (大骨竹筍湯)</t>
  </si>
  <si>
    <t>爆汁雞肉丸+肉</t>
  </si>
  <si>
    <t>柚香和風白切豬</t>
  </si>
  <si>
    <t>招牌海南雞腿餐盒（飯少）+糖心蛋量加倍+蔬菜加量</t>
  </si>
  <si>
    <t>檸香松阪豬(飯換蛋)</t>
  </si>
  <si>
    <t>黑松露菇菇雞腿肉多多</t>
  </si>
  <si>
    <t>起司春川炒雞（單點）+剝皮辣椒水餃</t>
  </si>
  <si>
    <t>柚香和風雞胸餐盒(黑米飯換蛋)+無糖豆漿</t>
  </si>
  <si>
    <t>打拋豬便當+泰式奶茶</t>
  </si>
  <si>
    <t>法式塔塔雞腿肉多多(飯少)</t>
  </si>
  <si>
    <t>糖醋雞腿丁飯</t>
  </si>
  <si>
    <t>起司春川炒雞便當(經典輕量餐)</t>
  </si>
  <si>
    <t>招牌燒肉便當+半熟蛋+香腸</t>
  </si>
  <si>
    <t>季節時蔬餐盒+無糖綠茶</t>
  </si>
  <si>
    <t>泰式酸辣雞腿餐盒</t>
  </si>
  <si>
    <t>塔香三杯雞飯(半飯)</t>
  </si>
  <si>
    <t>起司春川炒雞(單點)+香烤甜地瓜+當季新鮮時蔬</t>
  </si>
  <si>
    <t>厚燒排骨便當+30 (大骨竹筍湯)</t>
  </si>
  <si>
    <t>台式雞肉飯餐盒+冷泡茶（鐵觀音）</t>
  </si>
  <si>
    <t>泰式椒麻雞腿飯</t>
  </si>
  <si>
    <t>起司春川炒雞便當(高纖蔬食餐)+秘制雞蛋*1</t>
  </si>
  <si>
    <t>蜜汁雞排便當+半熟蛋+香腸</t>
  </si>
  <si>
    <t>香檸椒麻雞便當(經典輕量餐)</t>
  </si>
  <si>
    <t>柚香和風雞胸餐盒(黑米飯換菜)+水煮蛋</t>
  </si>
  <si>
    <t>招牌海南雞腿餐盒（飯少，不加蔥）+糖心蛋量加倍+蔬菜加量(櫛瓜)</t>
  </si>
  <si>
    <t>泰式椒麻雞腿飯(不要飯)</t>
  </si>
  <si>
    <t>起司春川炒雞便當(高纖蔬食餐)+秘制雞蛋*2</t>
  </si>
  <si>
    <t>泡菜燒肉便當(不飯)+荷包蛋+味噌湯</t>
  </si>
  <si>
    <t>炙烤鮭魚腹肉飯</t>
  </si>
  <si>
    <t>x</t>
  </si>
  <si>
    <t>.</t>
  </si>
  <si>
    <t>照燒雞腿便當+30 (味噌湯)</t>
  </si>
  <si>
    <t>柚香和風雞胸餐盒+水煮蛋</t>
  </si>
  <si>
    <t>和風牛肉便當+荷包蛋+香腸</t>
  </si>
  <si>
    <t>招牌海南雞腿餐盒+糖心蛋量加倍+蔬菜加量</t>
  </si>
  <si>
    <t>炙烤鮭魚腹肉飯(半飯)</t>
  </si>
  <si>
    <t>起司春川炒雞便當(經典輕量餐)+秘制雞蛋*2</t>
  </si>
  <si>
    <t>蜜汁雞排便當+荷包蛋</t>
  </si>
  <si>
    <t>炙烤鮭魚腹肉飯(不要飯)</t>
  </si>
  <si>
    <t>蒜香黑胡椒雞胸 + 無糖豆漿</t>
  </si>
  <si>
    <t>舒肥嫩雞佐泰式和風醬+秘制雞蛋*2</t>
  </si>
  <si>
    <t>香蔥雞胸餐盒+水煮蛋</t>
  </si>
  <si>
    <t>起司春川炒雞便當+秘制雞蛋*2</t>
  </si>
  <si>
    <t>和風牛肉便當+荷包蛋+大骨竹筍湯</t>
  </si>
  <si>
    <t>台式雞肉飯餐盒(黑米飯換蛋)+無糖豆漿</t>
  </si>
  <si>
    <t>打拋豬便當(蛋蔬菜加倍)+無糖綠茶</t>
  </si>
  <si>
    <t>高麗菜水餃</t>
  </si>
  <si>
    <t>招牌燒肉便當+冷泡茶</t>
  </si>
  <si>
    <t>餓了 (菜單在下面)</t>
  </si>
  <si>
    <t>李港味燒臘快餐</t>
  </si>
  <si>
    <t>摩斯</t>
  </si>
  <si>
    <t>黃金糖揚雞井</t>
  </si>
  <si>
    <t>蜜汁考績起司堡+S辣味雞腿薯餅雙拼套餐+玉米濃湯/菌菇湯</t>
  </si>
  <si>
    <t>招牌鍋貼*10+菜肉大餛飩湯</t>
  </si>
  <si>
    <t>韭菜鍋貼*10+玉米湯餃</t>
  </si>
  <si>
    <t>mos焦糖布丁+超級大麥燒肉珍珠堡(牛)</t>
  </si>
  <si>
    <t>單點蝴蝶蝦薯餅組+蜂蜜檸檬蒟蒻</t>
  </si>
  <si>
    <t>燒肉雞飯</t>
  </si>
  <si>
    <t>燒肉珍珠堡+摩斯雞塊+冰紅茶</t>
  </si>
  <si>
    <t>韓式辣味鍋貼*10</t>
  </si>
  <si>
    <t>招牌鍋貼*5+韓式辣味*5+咖哩雞肉*5+旗魚花枝丸湯</t>
  </si>
  <si>
    <t>燒肉珍珠堡(牛)+摩斯雞塊6塊*2</t>
  </si>
  <si>
    <t>香濃豆漿(無糖)+蘿蔔湯+菜肉大炒手(辣)</t>
  </si>
  <si>
    <t xml:space="preserve">牛揚雙拼（炙燒+黃金揚） </t>
  </si>
  <si>
    <t>咖哩烤雞堡(附香菜)+冰紅茶-大+摩斯雞塊(6塊)+蝴蝶蝦薯餅組套加65</t>
  </si>
  <si>
    <t>招牌飯(半飯</t>
  </si>
  <si>
    <t>摩斯漢堡(牛)+摩斯雞塊(6塊)+可樂(大)</t>
  </si>
  <si>
    <t>新蔬食水餃*5+菜肉大炒手(辣)+黑豆漿</t>
  </si>
  <si>
    <t>辣味摩斯吉士漢堡（牛）摩斯雞塊(6塊)+冰紅茶(無糖)-大</t>
  </si>
  <si>
    <t>韓式辣味鍋貼*10+燙青菜+黑豆漿</t>
  </si>
  <si>
    <t>香腸飯</t>
  </si>
  <si>
    <t>燒肉珍珠堡(牛)+超級大麥燒肉珍珠堡(牛)</t>
  </si>
  <si>
    <t>招牌鍋貼*10+菜肉大炒手(辣)</t>
  </si>
  <si>
    <t>炙燒牛五花沙拉</t>
  </si>
  <si>
    <t>招牌飯(半飯)</t>
  </si>
  <si>
    <t>超級大麥燒肉珍珠堡(牛)+冰綠茶(無糖)+抹茶紅豆米派</t>
  </si>
  <si>
    <t>黃金豆腐+滷蛋+燙青菜+蘿蔔湯+黑豆漿</t>
  </si>
  <si>
    <t>摩斯炸蝦堡+摩斯雞塊(6塊)+冰紅茶(無糖)-大</t>
  </si>
  <si>
    <t>牛雞雙拼(炙燒牛)</t>
  </si>
  <si>
    <t>雞腿飯（不要飯）</t>
  </si>
  <si>
    <t>香濃豆漿(無糖)+燙青菜+蘿蔔湯+珍珠炒手(和風)</t>
  </si>
  <si>
    <t>摩斯炸蝦堡+摩斯雞塊(6塊)+冰紅茶-中</t>
  </si>
  <si>
    <t>黑豆漿(家庭袋)+韭菜鍋貼(6顆)</t>
  </si>
  <si>
    <t>劉漣麵昌平店</t>
  </si>
  <si>
    <t>鉚起來吃</t>
  </si>
  <si>
    <t>雲南乾麵+麻油豬肝湯+荷包但</t>
  </si>
  <si>
    <t>牛肉鍋燒(烏龍麵)+牛肉</t>
  </si>
  <si>
    <t>羊肉鍋燒(意麵)+麻辣+雞肉</t>
  </si>
  <si>
    <t>泰式酸辣雞腿肉多多</t>
  </si>
  <si>
    <t>招牌雞絲鴛鴦組合（大）+鴨血豆腐各半(9個)</t>
  </si>
  <si>
    <t>塔香辣肉醬麵+餛蛋湯+可爾必思</t>
  </si>
  <si>
    <t>蒜泥豬五花便當+松露蕈菇奶油濃湯</t>
  </si>
  <si>
    <t>雞肉炒泡麵+牛肉</t>
  </si>
  <si>
    <t>海鮮總匯炒泡麵</t>
  </si>
  <si>
    <t>海南雞腿餐盒</t>
  </si>
  <si>
    <t>B一人吃(麵)+煙燻豆皮</t>
  </si>
  <si>
    <t>麻辣泡麵加麵</t>
  </si>
  <si>
    <t>海鮮總匯炒泡麵 ( 火鍋料換菜，加麵</t>
  </si>
  <si>
    <t>A小資剛剛好+小黃瓜</t>
  </si>
  <si>
    <t>雙拼咖哩飯+荷包蛋+可爾必思</t>
  </si>
  <si>
    <t>兒童無蒜味雞絲涼麵(小)+有機紅茶</t>
  </si>
  <si>
    <t>兒童無蒜味雞絲涼麵(大)+鴨血(9個)</t>
  </si>
  <si>
    <t>梅花豬鍋燒(意麵)+豬肉</t>
  </si>
  <si>
    <t>塔香辣肉皮蛋醬麵+皮蛋+荷包蛋+小黃瓜</t>
  </si>
  <si>
    <t>招牌雞絲涼麵（小）+鴨血豆腐各半(9個)</t>
  </si>
  <si>
    <t>牛肉炒泡麵（火鍋料換菜）+雞肉+起司</t>
  </si>
  <si>
    <t>法式塔塔雞腿餐盒（飯少）+糖心蛋量加倍</t>
  </si>
  <si>
    <t>滑雞嘎裡飯+絲瓜蛤蜊湯</t>
  </si>
  <si>
    <t>麻辣鍋燒意麵加麵</t>
  </si>
  <si>
    <t>牛肉鍋燒(意麵) +麻辣 +麵</t>
  </si>
  <si>
    <t>雙拼咖哩飯+木耳</t>
  </si>
  <si>
    <t>C 絲瓜蛤蠣麵 + 干絲 + 小黃瓜</t>
  </si>
  <si>
    <t>醬燒烤雞腿飯</t>
  </si>
  <si>
    <t>皮蛋豆腐+豆干+滷蛋+絲瓜蛤蠣湯</t>
  </si>
  <si>
    <t>兒童無蒜味雞絲涼麵(小)+味噌湯(不要蔥)</t>
  </si>
  <si>
    <t>炙燒鮭魚腹肉飯(不要飯)</t>
  </si>
  <si>
    <t>牛肉炒泡麵+雞肉+菜頭湯</t>
  </si>
  <si>
    <t>絲瓜蛤蠣麵(細白麵)+豬肉片</t>
  </si>
  <si>
    <t>招牌雞絲鴛鴦組合(大)+豆皮+千張皮</t>
  </si>
  <si>
    <t>日式雞排丼飯+雞肉</t>
  </si>
  <si>
    <t>皮蛋乾麵+皮蛋豆腐+川燙秋葵</t>
  </si>
  <si>
    <t>招牌雞絲涼麵（小）+貢丸湯(加蛋)+有機紅茶</t>
  </si>
  <si>
    <t>炙燒鮭魚腹肉飯</t>
  </si>
  <si>
    <t>牛肉鍋燒蒸煮麵</t>
  </si>
  <si>
    <t>脆皮卡拉炸雞排+正宗手標泰奶</t>
  </si>
  <si>
    <t>招牌雞絲涼麵（小）+蛋花湯</t>
  </si>
  <si>
    <t>炙燒鮭魚腹肉飯（不要飯）</t>
  </si>
  <si>
    <t>梅花豬鍋燒 （不要麵，泡菜小辣）</t>
  </si>
  <si>
    <t>塔香辣肉皮蛋醬麵+餛蛋湯+滷蛋</t>
  </si>
  <si>
    <t>招牌雞絲鴛鴦組合(小)+鴨血豆腐各半(9個)+味增蛋花湯</t>
  </si>
  <si>
    <t>日式雞排炒泡麵+泡菜+起司</t>
  </si>
  <si>
    <t>B一人吃(麵)+小黃瓜</t>
  </si>
  <si>
    <t>招牌雞絲鴛鴦組合(小)+豬肚+青菜</t>
  </si>
  <si>
    <t>羊肉鍋燒(火鍋料換菜，牛奶)</t>
  </si>
  <si>
    <t>海南香蔥雞胸便當+無糖綠茶</t>
  </si>
  <si>
    <t>招牌雞絲鴛鴦組合+有機紅茶</t>
  </si>
  <si>
    <t>雞絲涼麵(小)+有機紅茶</t>
  </si>
  <si>
    <t>牛肉丼飯</t>
  </si>
  <si>
    <t>\\\\\\</t>
  </si>
  <si>
    <t>御品鴨香寶當歸鴨</t>
  </si>
  <si>
    <t>津十家</t>
  </si>
  <si>
    <t>津采食堂</t>
  </si>
  <si>
    <t>義大利麵</t>
  </si>
  <si>
    <t>招牌鴨肉飯+當歸鴨肉湯</t>
  </si>
  <si>
    <t>脆皮燒肉飯+荷包蛋(半熟)</t>
  </si>
  <si>
    <t>津石厚切牛</t>
  </si>
  <si>
    <t>肌肉炒河粉</t>
  </si>
  <si>
    <t>蜜汁雞腿飯 + 香港肝腸一條</t>
  </si>
  <si>
    <t>橘醬鮮蝦燉飯</t>
  </si>
  <si>
    <t>大 鴨肉米糕 65 
當歸下水湯 65
燙青菜 35</t>
  </si>
  <si>
    <t>燒肉+油雞飯</t>
  </si>
  <si>
    <t>麻婆豆腐燴飯+涼拌豬耳朵</t>
  </si>
  <si>
    <t>白醬德腸+麵</t>
  </si>
  <si>
    <t>當歸鴨肉油麵+豬頭皮</t>
  </si>
  <si>
    <t>薄鹽鮭魚</t>
  </si>
  <si>
    <t>鹹豬肉蛋炒飯+青菜豆腐湯</t>
  </si>
  <si>
    <t>水餃(韭菜)+當歸鴨心湯</t>
  </si>
  <si>
    <t>玫瑰油雞飯+荷包蛋(半熟)*2</t>
  </si>
  <si>
    <t>牛肉燴飯+沙茶</t>
  </si>
  <si>
    <t>燒肉飯</t>
  </si>
  <si>
    <t>挪威鯖魚</t>
  </si>
  <si>
    <t>小鴨肉切盤+鴨肉丸湯</t>
  </si>
  <si>
    <t>叉燒+烤鴨飯</t>
  </si>
  <si>
    <t>燒肉+烤鴨飯+荷包蛋(半熟)*3</t>
  </si>
  <si>
    <t>當歸鴨肉油麵+滷蛋*2</t>
  </si>
  <si>
    <t>[蔥退散]叉燒油雞飯+脆皮燒肉一兩+荷包蛋(半熟)</t>
  </si>
  <si>
    <t>鮮蝦橘醬燉飯</t>
  </si>
  <si>
    <t>當歸鴨肉冬粉+滷蛋</t>
  </si>
  <si>
    <t>燒肉+油雞飯+荷包蛋</t>
  </si>
  <si>
    <t>壽喜燒肉</t>
  </si>
  <si>
    <t>高麗菜水餃*10+當歸鴨肉湯</t>
  </si>
  <si>
    <t>蝦仁蛋炒飯+糖心蛋</t>
  </si>
  <si>
    <t>白醬德腸+培根</t>
  </si>
  <si>
    <t>橘醬培根麵+套餐B(花生)</t>
  </si>
  <si>
    <t>擔仔鴨肉油麵(乾)+滷蛋</t>
  </si>
  <si>
    <t>三寶飯(少飯)+荷包蛋</t>
  </si>
  <si>
    <t>羊肉炒河粉</t>
  </si>
  <si>
    <t>橘醬德腸麵</t>
  </si>
  <si>
    <t>招牌鴨肉飯(大)+當歸鴨肉湯</t>
  </si>
  <si>
    <t>叉燒+烤鴨飯+荷包蛋(半熟)</t>
  </si>
  <si>
    <t>橘醬德腸麵+麵</t>
  </si>
  <si>
    <t>蔥爆牛肉+白飯</t>
  </si>
  <si>
    <t>橘醬德腸燉飯</t>
  </si>
  <si>
    <t>當歸鴨肉湯+燙青菜+筍干</t>
  </si>
  <si>
    <t>三寶飯(不要飯)+荷包蛋</t>
  </si>
  <si>
    <t>薄鹽鮭魚(不飯)</t>
  </si>
  <si>
    <t>皮蛋豆腐+溏心蛋+蛋花湯</t>
  </si>
  <si>
    <t>紅醬德腸燉飯+套餐A</t>
  </si>
  <si>
    <t>玫瑰雞腿飯+蛋</t>
  </si>
  <si>
    <t>青椒牛肉蛋炒飯 + 糖心蛋(兩個)</t>
  </si>
  <si>
    <t>培根紅醬燉飯+飯</t>
  </si>
  <si>
    <t>當歸鴨肉丸湯+滷蛋*2+燙青菜</t>
  </si>
  <si>
    <t>叉燒+烤鴨(不要飯)+荷包蛋</t>
  </si>
  <si>
    <t>蝦仁煎蛋+貢丸湯</t>
  </si>
  <si>
    <t>白醬德腸麵+培根</t>
  </si>
  <si>
    <t>玫瑰雞腿飯(不要飯)+荷包蛋*2</t>
  </si>
  <si>
    <t>夏威夷比薩蛋炒飯 + 糖心蛋(兩個)</t>
  </si>
  <si>
    <t>XO醬牛蛋炒飯+皮蛋豆腐</t>
  </si>
  <si>
    <t>白醬德腸麵+青花菜+套餐A</t>
  </si>
  <si>
    <t>當歸鴨腿冬粉</t>
  </si>
  <si>
    <t>油雞+烤鴨(不要飯)</t>
  </si>
  <si>
    <t>沙茶牛炒麵+青菜豆腐湯</t>
  </si>
  <si>
    <t>奶青培根麵+青花菜</t>
  </si>
  <si>
    <t>橘醬蛤蜊麵+套餐B(香蒜)</t>
  </si>
  <si>
    <t>招牌鴨肉飯+燙青菜</t>
  </si>
  <si>
    <t>蝦仁蛋炒飯 +溏心蛋</t>
  </si>
  <si>
    <t>夯霸</t>
  </si>
  <si>
    <t>周記餃子</t>
  </si>
  <si>
    <t>排員</t>
  </si>
  <si>
    <t>吳班長川味便當黎明總店</t>
  </si>
  <si>
    <t>無骨鹹酥雞飯</t>
  </si>
  <si>
    <t>高麗菜水餃(10顆)+青菜豆腐湯</t>
  </si>
  <si>
    <t>豪華鴨胸 + 香滷雞腿</t>
  </si>
  <si>
    <t>超大椒麻雞腿</t>
  </si>
  <si>
    <t>泰式檸檬雞腿</t>
  </si>
  <si>
    <t>蔥油雞腿飯(五穀)</t>
  </si>
  <si>
    <t>降燒烤雞腿飯</t>
  </si>
  <si>
    <t>高麗菜水餃(10顆)+牛肉湯</t>
  </si>
  <si>
    <t>超大香酥雞腿</t>
  </si>
  <si>
    <t>韭菜水餃(10顆)+牛肉湯</t>
  </si>
  <si>
    <t>招牌宮保雞丁</t>
  </si>
  <si>
    <t>高麗菜水餃(10顆)</t>
  </si>
  <si>
    <t>蒜泥雪花肉</t>
  </si>
  <si>
    <t>泰式椒麻雞腿飯 130</t>
  </si>
  <si>
    <t>紅油抄手+炸蝦捲+蛋花湯</t>
  </si>
  <si>
    <t>炙燒鮭魚+蛋</t>
  </si>
  <si>
    <t>不用管我沒關係QAQ</t>
  </si>
  <si>
    <t>辣味水餃+綜合滷味</t>
  </si>
  <si>
    <t>炙燒鮭魚腹肉飯(半飯)</t>
  </si>
  <si>
    <t>綠咖哩雞腿飯(半飯)</t>
  </si>
  <si>
    <t>舒肥雞胸+蛋(半飯)</t>
  </si>
  <si>
    <t>古法虱目魚(半飯)</t>
  </si>
  <si>
    <t>阿嬤酥炸排骨飯</t>
  </si>
  <si>
    <t>蝦仁蒸餃+蝦仁抄手麵+滷蛋</t>
  </si>
  <si>
    <t>香滷雞腿加蛋</t>
  </si>
  <si>
    <t>招牌宮保雞丁+紫米飯+川味炸蛋</t>
  </si>
  <si>
    <t>泰式烤雞腿飯(五穀)</t>
  </si>
  <si>
    <t>高麗菜水餃+燙青菜+皮蛋豆腐</t>
  </si>
  <si>
    <t>舒肥板腱牛(半飯)</t>
  </si>
  <si>
    <t>香酥無骨雞腿飯</t>
  </si>
  <si>
    <t>泰式雞腿飯</t>
  </si>
  <si>
    <t>炙燒鮭魚腹肉飯(不飯)</t>
  </si>
  <si>
    <t>燙青菜+滷牛肉+皮蛋豆腐+滷蛋</t>
  </si>
  <si>
    <t>繽紛蔬果樂活餐</t>
  </si>
  <si>
    <t>高麗菜水餃*2</t>
  </si>
  <si>
    <t>牛肉溫莎拉</t>
  </si>
  <si>
    <t>滷牛肉+皮蛋豆腐+滷蛋+燙青菜</t>
  </si>
  <si>
    <t>舒肥板腱牛(熟一點、半飯)</t>
  </si>
  <si>
    <t>滷排骨(單點)、乾鍋牛肉(單點)</t>
  </si>
  <si>
    <t>酸辣湯餃+燙青菜+滷蛋</t>
  </si>
  <si>
    <t>蝦仁蒸餃*2+豆干</t>
  </si>
  <si>
    <t>醬燒鮭魚</t>
  </si>
  <si>
    <t>這看起來好好吃</t>
  </si>
  <si>
    <t>紅油抄手+麻醬麵(小)+青菜豆腐湯</t>
  </si>
  <si>
    <t>炙燒全蝦</t>
  </si>
  <si>
    <t>紅油抄手+燙青菜+豬耳朵</t>
  </si>
  <si>
    <t>香滷雞腿(不飯</t>
  </si>
  <si>
    <t>上野烤肉飯</t>
  </si>
  <si>
    <t>富狀元</t>
  </si>
  <si>
    <t>阿里郎韓式小館</t>
  </si>
  <si>
    <t>雞魯飯(大)+荷包蛋+冷泡茶</t>
  </si>
  <si>
    <t>起司辣炒年糕 - 牛</t>
  </si>
  <si>
    <t>私房蜜汁雞排飯 + 單點糖醋雞腿丁</t>
  </si>
  <si>
    <t>辣豆腐煲-牛</t>
  </si>
  <si>
    <t>蒜苗豬五花飯</t>
  </si>
  <si>
    <t>肉羹麵(大)+滷豆腐*2</t>
  </si>
  <si>
    <t>狀元腿扣便當(瘦一點)</t>
  </si>
  <si>
    <t>白飯+竹筍湯+燙青菜+魯蛋</t>
  </si>
  <si>
    <t>肉羹飯(小)+滷豆腐</t>
  </si>
  <si>
    <t>香酥雞排飯</t>
  </si>
  <si>
    <t>魯肉飯便當+貢丸+味噌湯</t>
  </si>
  <si>
    <t>豆腐煲-牛</t>
  </si>
  <si>
    <t>蒜苗豬五花+香酥無骨雞腿單點</t>
  </si>
  <si>
    <t>香酥排骨飯</t>
  </si>
  <si>
    <t>肉羹湯(大) + 炒米粉(小) + 荷包蛋 + 滷豆腐</t>
  </si>
  <si>
    <t>狀元豬腳便當</t>
  </si>
  <si>
    <t>滷豆腐+魯鴨蛋+燙青菜++肉羹湯(小)</t>
  </si>
  <si>
    <t>烤排骨飯</t>
  </si>
  <si>
    <t>狀元腿扣便當</t>
  </si>
  <si>
    <t>石鍋拌飯-牛</t>
  </si>
  <si>
    <t>香酥排骨飯+單點烤排骨</t>
  </si>
  <si>
    <t>無骨鹹酥雞飯+鮭魚單點</t>
  </si>
  <si>
    <t>肉羹湯(小)+冷泡茶</t>
  </si>
  <si>
    <t>肉羹湯(小)+滷豆腐*2(不蒜)</t>
  </si>
  <si>
    <t>烤肉飯(半飯)</t>
  </si>
  <si>
    <t>烤五花肉飯(半飯)+單點烤肉</t>
  </si>
  <si>
    <t>炒綜合加辣(小)+滷豆腐+滷鴨蛋+冷泡茶</t>
  </si>
  <si>
    <t>烤雞排飯(半飯)</t>
  </si>
  <si>
    <t>泰式椒麻雞腿飯(半飯)</t>
  </si>
  <si>
    <t>竹筍湯 + 白飯滷汁 + 滷蛋</t>
  </si>
  <si>
    <t>雞肉飯(大)+滷雞腿</t>
  </si>
  <si>
    <t>香酥排骨飯(半飯)</t>
  </si>
  <si>
    <t>狀元腿扣便當(半飯、瘦一點)</t>
  </si>
  <si>
    <t>燙季節時蔬、魯鴨蛋、荷包蛋、炸雞排、滷貢丸</t>
  </si>
  <si>
    <t>烤雞排飯</t>
  </si>
  <si>
    <t>石鍋拌飯-牛(不要紅蘿蔔)</t>
  </si>
  <si>
    <t>滷蛋+燙青菜+滷肉飯便當</t>
  </si>
  <si>
    <t>辣豆腐煲-豬</t>
  </si>
  <si>
    <t xml:space="preserve">雞肉飯(大)+滷雞腿 </t>
  </si>
  <si>
    <t>滷肉飯便當+滷蛋*2</t>
  </si>
  <si>
    <t>石鍋拌飯-牛(不要菇類)</t>
  </si>
  <si>
    <t>醬燒烤雞腿</t>
  </si>
  <si>
    <t>炸豬排飯+魯鴨蛋+滷豆腐+燙時蔬</t>
  </si>
  <si>
    <t>烤五花肉飯</t>
  </si>
  <si>
    <t>雞魯飯(小)+時蔬+荷包蛋+冷泡茶</t>
  </si>
  <si>
    <t>黑胡椒雞腿飯(半飯</t>
  </si>
  <si>
    <t>狀元豬腳便當(半飯</t>
  </si>
  <si>
    <t>雞魯飯(小)+燙青菜</t>
  </si>
  <si>
    <t>披薩</t>
  </si>
  <si>
    <t>泰鮮美</t>
  </si>
  <si>
    <t>原味水煮</t>
  </si>
  <si>
    <t>厚燒醬烤BBQ(2腿2排)</t>
  </si>
  <si>
    <t>糖心蛋+烤節瓜+脆皮卡拉炸雞排</t>
  </si>
  <si>
    <t>蔬食餐 - 法式慢燉牛肋 + 椒麻雞單點</t>
  </si>
  <si>
    <t>雲南醃菜豬肉飯</t>
  </si>
  <si>
    <t>經典高麗菜水餃+時蔬</t>
  </si>
  <si>
    <t>私房剝皮辣椒水餃</t>
  </si>
  <si>
    <t>輕量餐-起司春川炒雞便當+秘制雞蛋*1</t>
  </si>
  <si>
    <t>個人芝心四小福 (芝心) L經典套餐(薯金幣(小份)+百事可樂)</t>
  </si>
  <si>
    <t>牛肉石鍋拌飯+雪碧</t>
  </si>
  <si>
    <t>椒麻雞腿飯</t>
  </si>
  <si>
    <t>起司春川炒雞(單點)+雞蛋</t>
  </si>
  <si>
    <t>個人和風章魚燒(芝心) L經典套餐(薯金幣(小份)+飛想檸檬紅茶)</t>
  </si>
  <si>
    <t>輕量餐-泰式打拋諸+</t>
  </si>
  <si>
    <t>海南雞腿肉多多溏心蛋加倍+梅漬番茄</t>
  </si>
  <si>
    <t>個人芝心四小福 (芝心) L經典套餐 (BBQ雞-1腿1翅+百事可樂)</t>
  </si>
  <si>
    <t>檸檬油醋雞胸便當+單點蒜泥豬五花</t>
  </si>
  <si>
    <t>BBQ烤雞(8塊)</t>
  </si>
  <si>
    <t xml:space="preserve">法式塔塔雞腿餐盒(無飯)+糖心蛋量加倍 </t>
  </si>
  <si>
    <t>牛肉石鍋拌飯+可樂</t>
  </si>
  <si>
    <t>海南雞腿肉多多+溏心蛋</t>
  </si>
  <si>
    <t>雲南涼拌皮蛋飯</t>
  </si>
  <si>
    <t>泰式檸檬雞腿飯</t>
  </si>
  <si>
    <t>香香打拋豬便當+正宗手標泰式奶茶</t>
  </si>
  <si>
    <t>4吋蛋糕</t>
  </si>
  <si>
    <t>法式塔塔雞腿餐盒(不要飯、不要洋蔥)</t>
  </si>
  <si>
    <t>泰式酸辣海鮮湯麵+29泰奶</t>
  </si>
  <si>
    <t>蔬食餐 - 舒肥嫩雞佐泰式和風醬 +雞蛋*1</t>
  </si>
  <si>
    <t>檸檬油醋雞胸便當+無糖綠茶</t>
  </si>
  <si>
    <t>粉紅海鮮起司紙包飯L套餐(黃金雞柳條+飛想檸檬紅茶)</t>
  </si>
  <si>
    <t>泰式海南雞腿飯+糖心蛋加倍</t>
  </si>
  <si>
    <t>農心起司辛拉麵(牛)</t>
  </si>
  <si>
    <t>綠咖哩椰汁雞飯+29泰奶</t>
  </si>
  <si>
    <t>泰式炸ㄐ腿</t>
  </si>
  <si>
    <t>番茄肉醬起司麵L套餐(黃金雞柳條+七喜)</t>
  </si>
  <si>
    <t>法式塔塔雞腿餐盒+糖心蛋加倍（少飯）</t>
  </si>
  <si>
    <t>椒麻雞腿飯+29泰奶</t>
  </si>
  <si>
    <t>蔬食餐-起司春川炒雞+雞蛋*1</t>
  </si>
  <si>
    <t>個人芝心四小福(芝心 L經典套餐(薯金幣(小份)+七喜)</t>
  </si>
  <si>
    <t>蔬食餐 - 法式慢燉牛肋</t>
  </si>
  <si>
    <t>個人夏威夷(芝心 單點)+原萃綠茶</t>
  </si>
  <si>
    <t>檸檬油醋雞胸便當+糖心蛋加倍+蔬菜加量(櫛瓜)+無糖綠茶</t>
  </si>
  <si>
    <t>個人韓式泡菜燒肉披薩（單點、鬆厚）+冰藏起司塔*1</t>
  </si>
  <si>
    <t>牛肉石鍋拌飯(不紅蘿蔔)+可樂</t>
  </si>
  <si>
    <t>綠咖哩椰汁雞飯</t>
  </si>
  <si>
    <t>起司春川炒雞(單點)+雞蛋*2+時蔬</t>
  </si>
  <si>
    <t>個人和風章魚燒(鬆厚) L經典套餐(薯金幣(小份)+原萃綠茶580ml)</t>
  </si>
  <si>
    <t>海南雞腿肉多多(不要菇類)</t>
  </si>
  <si>
    <t>牛肉石鍋拌飯+起司</t>
  </si>
  <si>
    <t>蔬食餐-法式慢燉牛肋(不要菇類)</t>
  </si>
  <si>
    <t>個人空氣軟歐雙拼比薩-和風章魚燒+鐵板雙牛(L經典套餐)薯金幣(小份)+冰藏起司塔1顆</t>
  </si>
  <si>
    <t>奶油燻雞起司麵L套餐(薯金幣+冰藏起司塔)+原萃綠茶</t>
  </si>
  <si>
    <t>海南雞胸便當(少飯)+無糖綠</t>
  </si>
  <si>
    <t>起司辣炒年糕</t>
  </si>
  <si>
    <t>泰式打拋諸+</t>
  </si>
  <si>
    <t>蔬食餐-香檸椒麻雞(不要菇類)</t>
  </si>
  <si>
    <t>李品</t>
  </si>
  <si>
    <t>魚日內人</t>
  </si>
  <si>
    <t>丼寶丼飯專賣店</t>
  </si>
  <si>
    <t>兩個椅子</t>
  </si>
  <si>
    <t>大盛-唐揚雞腿塊飯 半飯</t>
  </si>
  <si>
    <t>炸彈滷肉飯便當</t>
  </si>
  <si>
    <t>麻婆豆腐飯+蒸蛋味噌湯</t>
  </si>
  <si>
    <t>秘製牛肉乾麵</t>
  </si>
  <si>
    <t xml:space="preserve">大腸豆腐冬粉(蔥+香菜+小辣)＋豬油拌飯 </t>
  </si>
  <si>
    <t>唐揚雞滷肉便當+醬炒粉絲</t>
  </si>
  <si>
    <t>麻醬涼麵(+牛，芥末)+蒸蛋味噌湯</t>
  </si>
  <si>
    <t>雞腿飯</t>
  </si>
  <si>
    <t>炸蛋魯肉飯+炸鴨蛋+醬炒粉絲</t>
  </si>
  <si>
    <t>牛雜麻辣燙(中辣 泡麵)</t>
  </si>
  <si>
    <t>麻醬涼麵(豬，原味)+蒸蛋</t>
  </si>
  <si>
    <t>中盛-唐揚雞腿塊飯</t>
  </si>
  <si>
    <t>炸蛋魯肉飯(不香菜)+唐揚雞(美乃滋)</t>
  </si>
  <si>
    <t>炸蛋魯肉飯便當+黃金炸蝦</t>
  </si>
  <si>
    <t>塔香丼(牛)+羅宋湯</t>
  </si>
  <si>
    <t>麻醬涼麵(牛，蒜味) + 可樂餅 * 1</t>
  </si>
  <si>
    <t>秘製牛肉湯麵 (拉麵)</t>
  </si>
  <si>
    <t>中盛-招牌燒肉飯</t>
  </si>
  <si>
    <t>牛丼+羅宋湯</t>
  </si>
  <si>
    <t>黃金炸雞排*2+胡麻秋葵</t>
  </si>
  <si>
    <t>麻醬涼麵+雞(原味)+蒸蛋</t>
  </si>
  <si>
    <t>炸蛋魯肉飯+黃金炸雞排</t>
  </si>
  <si>
    <t>炸蛋滷肉便當+黃金炸豬排</t>
  </si>
  <si>
    <t>泰式酸辣涼麵(牛)+羅宋湯</t>
  </si>
  <si>
    <t>極炙沙拉</t>
  </si>
  <si>
    <t>秘製豬肉飯</t>
  </si>
  <si>
    <t>炸彈魯肉飯(不要蒜泥)+手工巨厚筍+黃金炸豬排</t>
  </si>
  <si>
    <t>莎莎醬通心麵(牛)+羅宋湯</t>
  </si>
  <si>
    <t>綜合麻辣燙(小辣+蔥+香菜+冬粉)</t>
  </si>
  <si>
    <t>極炙雞腿飯（半飯）</t>
  </si>
  <si>
    <t>炸蛋滷肉便當+季節青菜(蒜蓉)</t>
  </si>
  <si>
    <t>麻醬涼麵(+雞，辣蒜)+蒸蛋味噌湯</t>
  </si>
  <si>
    <t>大盛-唐揚雞腿塊飯</t>
  </si>
  <si>
    <t>雞排咖喱飯+雞肉</t>
  </si>
  <si>
    <t>炸蛋粉絲便當+黃金炸雞排</t>
  </si>
  <si>
    <t>麻醬涼麵(牛，原味)+蒸蛋味噌湯</t>
  </si>
  <si>
    <t>蘿蔔+米血+豆腐(不蔥)+單點牛肉</t>
  </si>
  <si>
    <t>招牌燒肉飯-大盛</t>
  </si>
  <si>
    <t>炸雞排魯肉便當+黃金炸蝦</t>
  </si>
  <si>
    <t>炸雞排魯肉便當+炸鴨蛋</t>
  </si>
  <si>
    <t>雞排咖哩飯+蒸蛋</t>
  </si>
  <si>
    <t>廣式牛雜飯</t>
  </si>
  <si>
    <t>炙燒牛五花飯-中盛（半飯）</t>
  </si>
  <si>
    <t>蒸蛋*2+蒸蛋味增湯+韓式泡菜</t>
  </si>
  <si>
    <t>秘製牛肉湯+鵪鶉蛋+杏包菇*2</t>
  </si>
  <si>
    <t>極炙雞腿飯</t>
  </si>
  <si>
    <t>麻醬涼麵(原味 + 雞肉) + 蒸蛋x2</t>
  </si>
  <si>
    <t>串串香套餐(辣)(附湯和泡麵）</t>
  </si>
  <si>
    <t>串串香套餐(麻)(附湯和泡麵）</t>
  </si>
  <si>
    <t>麻醬涼麵(原味+雞)+蒸蛋味增湯</t>
  </si>
  <si>
    <t>牛雜麻辣燙(中辣+蔥+香菜+泡麵)</t>
  </si>
  <si>
    <t>麻婆豆腐飯+羅宋湯</t>
  </si>
  <si>
    <t>唐揚雞滷肉便當</t>
  </si>
  <si>
    <t>炸豬排丼飯</t>
  </si>
  <si>
    <t>蒜味麻醬涼麵加牛+蒸蛋味噌湯</t>
  </si>
  <si>
    <t>秘製牛肉冬粉(小辣)</t>
  </si>
  <si>
    <t>一米粒</t>
  </si>
  <si>
    <t>咕咕園</t>
  </si>
  <si>
    <t>大胖</t>
  </si>
  <si>
    <t>牛逼菲力(少飯)</t>
  </si>
  <si>
    <t>招牌鍋貼*14+無糖豆漿</t>
  </si>
  <si>
    <t>雙拼燒臘飯(燒肉+叉燒)</t>
  </si>
  <si>
    <t>咖哩火雞肉便當</t>
  </si>
  <si>
    <t>韓式辣味鍋貼 * 10 玉米鍋貼 * 5 玉米濃湯</t>
  </si>
  <si>
    <t>牛肉咖哩便當</t>
  </si>
  <si>
    <t>韓式鍋貼*17+玉米濃湯 154</t>
  </si>
  <si>
    <t>鄉村燉牛肉</t>
  </si>
  <si>
    <t>韓式辣味鍋貼*10+和風秋葵+無糖豆漿</t>
  </si>
  <si>
    <t>脆皮鴨腿飯(蔥多小辣)</t>
  </si>
  <si>
    <t>肉羹飯(大  小辣)+E套餐(滷筍絲)</t>
  </si>
  <si>
    <t>韭菜鍋貼*10+酸辣湯+黑豆漿</t>
  </si>
  <si>
    <t>肉羹飯(小，醋多)+B套餐+冷泡茶</t>
  </si>
  <si>
    <t>戰斧雞腿</t>
  </si>
  <si>
    <t>韭菜鍋貼*16 + 玉米濃湯</t>
  </si>
  <si>
    <t>紅茶+玉米水餃*5</t>
  </si>
  <si>
    <t>五寶飯(不要蔥）</t>
  </si>
  <si>
    <t>爌肉飯+單點滷雞腿</t>
  </si>
  <si>
    <t>五告厚豬排(少飯)</t>
  </si>
  <si>
    <t>紅燒牛湯餃+特調紅茶</t>
  </si>
  <si>
    <t>五告厚豬排</t>
  </si>
  <si>
    <t>紅燒牛湯餃</t>
  </si>
  <si>
    <t>火雞肉飯便當+洛神</t>
  </si>
  <si>
    <t>雞滷飯(小)+A套餐(不蒜)+香腸</t>
  </si>
  <si>
    <t>菜肉大餛飩湯+古早味乾麵+皮蛋豆腐</t>
  </si>
  <si>
    <t>ˇ</t>
  </si>
  <si>
    <t>紅燒牛湯菜肉大餛飩麵+蔥 + 黑豆漿</t>
  </si>
  <si>
    <t>肉羹米粉(大、多肉)+C套餐(不蒜泥)</t>
  </si>
  <si>
    <t>辣味鍋貼*10+燙青菜+黃金泡菜</t>
  </si>
  <si>
    <t>五寶飯（少飯蔥多）</t>
  </si>
  <si>
    <t>雞肉飯（小）+E套餐（燙青菜)+冷泡茶</t>
  </si>
  <si>
    <t>韭菜鍋貼*20</t>
  </si>
  <si>
    <t xml:space="preserve">脆皮鴨腿飯 </t>
  </si>
  <si>
    <t>雞魯飯(大)+A套餐+飲料</t>
  </si>
  <si>
    <t>皮蛋豆腐+滷蛋+燙青菜+蘿蔔湯+黑豆漿</t>
  </si>
  <si>
    <t>牛肉咖哩便當(半飯)</t>
  </si>
  <si>
    <t>肉羹湯(小)+C套餐+冷泡茶</t>
  </si>
  <si>
    <t>牛逼菲力</t>
  </si>
  <si>
    <t>韓式辣味鍋貼*21</t>
  </si>
  <si>
    <t>雞魯飯(大) + E套餐(時蔬)</t>
  </si>
  <si>
    <t>旗魚花枝丸湯+鮮蝦水餃*6+毛豆+滷蛋</t>
  </si>
  <si>
    <t>五寶飯(少飯)</t>
  </si>
  <si>
    <t>火雞肉飯便當</t>
  </si>
  <si>
    <t>燙季節時蔬、滷鴨蛋+滷貢丸+炸雞排+荷包蛋</t>
  </si>
  <si>
    <t>戰斧雞腿(不要菇類)</t>
  </si>
  <si>
    <t>鮮蝦水餃*15</t>
  </si>
  <si>
    <t>雞肉飯(小) + E(時蔬) + 時蔬</t>
  </si>
  <si>
    <t>雞肉飯(小)+E(時蔬)+荷包蛋+滷貢丸</t>
  </si>
  <si>
    <t>戰斧雞腿(少飯)</t>
  </si>
  <si>
    <t>麻辣牛湯珍珠餛飩+無糖豆</t>
  </si>
  <si>
    <t>火雞肉飯便當(半飯)</t>
  </si>
  <si>
    <t>爌肉飯+E套餐(燙時蔬)</t>
  </si>
  <si>
    <t>鮮蝦水餃*14</t>
  </si>
  <si>
    <t>雞魯飯+E套餐(冷盤小菜)+荷包蛋</t>
  </si>
  <si>
    <t>醬燒揚雞</t>
  </si>
  <si>
    <t>韓式辣味鍋貼*16</t>
  </si>
  <si>
    <t>鮮蝦水餃*10+無糖豆漿</t>
  </si>
  <si>
    <t>炒米粉+E套餐(滷筍絲)+冷泡茶</t>
  </si>
  <si>
    <t>摩斯漢堡(各自登入看菜單)</t>
  </si>
  <si>
    <t>菲拉拉義式廚房</t>
  </si>
  <si>
    <t>御和屋</t>
  </si>
  <si>
    <t>金豬腿庫</t>
  </si>
  <si>
    <t>元氣牛肉珍珠堡+d摩斯雞塊(6塊)(附酸甜醬一包)+冰紅茶-大</t>
  </si>
  <si>
    <t>青醬羅勒雞肉麵+雞肉+紅茶</t>
  </si>
  <si>
    <t>蒜香松版豬餐盒</t>
  </si>
  <si>
    <t>隱藏版炸棒腿飯</t>
  </si>
  <si>
    <t>炸排骨便當</t>
  </si>
  <si>
    <t>三杯無骨雞腿飯+金針排骨湯</t>
  </si>
  <si>
    <t>雙寶飯便當 + 荷包蛋</t>
  </si>
  <si>
    <t>青醬羅勒雞肉麵(小辣)+雞肉+紅茶</t>
  </si>
  <si>
    <t>蜜烤照燒雞腿餐盒+高山茶</t>
  </si>
  <si>
    <t>隱藏版炸棒腿飯+香菇雞湯</t>
  </si>
  <si>
    <t>燒肉珍珠堡(牛)+北海道可樂餅+冰紅茶(大，加檸檬片)</t>
  </si>
  <si>
    <t>芝士橘醬海鮮飯+焗烤</t>
  </si>
  <si>
    <t>蒜香白酒蛤蠣義大利麵+雞肉</t>
  </si>
  <si>
    <t>蔥鹽舒肥雞胸餐盒+糖心蛋</t>
  </si>
  <si>
    <t>瓜仔肉飯+苦瓜雞湯</t>
  </si>
  <si>
    <t>苦瓜雞湯+單點鯖魚</t>
  </si>
  <si>
    <t>松露奶油野菇燉飯+加飯+辣</t>
  </si>
  <si>
    <t>蔥鹽舒肥雞胸餐盒+高山茶</t>
  </si>
  <si>
    <t>超級大麥元氣牛肉珍珠堡+6塊摩斯雞塊+中冰摩斯咖啡</t>
  </si>
  <si>
    <t>熱浪金沙雞胸餐盒+豆漿(無糖)</t>
  </si>
  <si>
    <t>炸排骨便當+荷包蛋+滷蛋</t>
  </si>
  <si>
    <t>摩斯漢堡(牛)+d摩斯雞塊(6塊)(附酸甜醬一包)+可樂-大</t>
  </si>
  <si>
    <t>蔥香舒肥雞胸餐盒(少飯)+高山茶</t>
  </si>
  <si>
    <t>芝士奶油雞肉麵+雞肉</t>
  </si>
  <si>
    <t>蜜烤照燒雞腿餐盒+糖心蛋</t>
  </si>
  <si>
    <t>鹽烤挪威鯖魚飯(不要飯)</t>
  </si>
  <si>
    <t>招牌腿庫便當+荷包蛋</t>
  </si>
  <si>
    <t>摘鮮綠烤雞起司堡+冰綠茶(大)</t>
  </si>
  <si>
    <t>青醬羅勒雞肉麵+麵+雞肉+辣</t>
  </si>
  <si>
    <t>辣味摩斯吉士漢堡(牛)+d摩斯雞塊(6塊)(附酸甜醬一包)+冰紅茶-中(加檸檬片)+加購圈圈蝦餅</t>
  </si>
  <si>
    <t>蜜烤照燒雞腿餐盒(半飯)+無糖豆漿</t>
  </si>
  <si>
    <t>酥炸黃金豬排飯(半飯)+單點酥炸無刺魚排</t>
  </si>
  <si>
    <t>炸排骨便當+滷大腸+滷蛋</t>
  </si>
  <si>
    <t>椒麻雞腿堡+d摩斯雞塊(6塊)(附酸甜醬一包)+冰紅茶無糖</t>
  </si>
  <si>
    <t>帕森乳酪肉醬麵+雞肉+辣</t>
  </si>
  <si>
    <t>油撥辣子雞胸套餐（少飯）+無糖豆漿</t>
  </si>
  <si>
    <t>薑絲蒜泥白肉飯+隱藏版炸棒腿(單點)</t>
  </si>
  <si>
    <t>雙寶飯便當(半飯，瘦肉) + 荷包蛋</t>
  </si>
  <si>
    <t>紅醬番茄雞肉飯+雞肉</t>
  </si>
  <si>
    <t>蔥香舒肥雞胸餐盒 (不要飯)+糖心蛋</t>
  </si>
  <si>
    <t>雞肉地瓜總匯沙拉+d摩斯雞塊(6塊)+冰紅茶(中)+抹茶紅豆米派(1個)</t>
  </si>
  <si>
    <t>紅醬番茄雞肉飯+焗烤</t>
  </si>
  <si>
    <t>薑絲蒜泥白肉飯(不要薑絲、不要飯)+香菇雞湯</t>
  </si>
  <si>
    <t>白菜滷+筍絲+青菜+荷包蛋+滷蛋</t>
  </si>
  <si>
    <t>紅醬雞肉螺旋焗烤麵</t>
  </si>
  <si>
    <t>三杯無骨雞腿飯</t>
  </si>
  <si>
    <t>松露奶油野菇燉飯 + 加飯</t>
  </si>
  <si>
    <t>鹽烤挪威鯖魚飯</t>
  </si>
  <si>
    <t>雙寶飯便當 + 滷蛋</t>
  </si>
  <si>
    <t>雞塊地瓜組(單點)+摘鮮綠摩斯炸蝦堡(單點)</t>
  </si>
  <si>
    <t>B套餐(紅茶)+雞塊</t>
  </si>
  <si>
    <t>蒜香松版豬餐盒(不要飯)</t>
  </si>
  <si>
    <t>香菇雞湯+單點鹽烤鯖魚</t>
  </si>
  <si>
    <t>雙寶飯便當(半飯) + 滷蛋</t>
  </si>
  <si>
    <t>芝士奶油雞肉飯+雞肉+焗烤(不要菇類)</t>
  </si>
  <si>
    <t>舒肥低脂嫩豬餐盒(不要菇類) + 高山金萱</t>
  </si>
  <si>
    <t>酥炸無刺魚排 + 苦瓜雞湯</t>
  </si>
  <si>
    <t>白飯+荷包蛋x3+青菜+綜合滷味</t>
  </si>
  <si>
    <t>摘鮮綠摩斯炸蝦堡(單點)+摩斯雞塊(6塊)(附酸甜醬一包)+MOS巴斯克乳酪蛋糕</t>
  </si>
  <si>
    <t>青醬魚卵鮭魚麵(換白醬)+蛤蠣濃湯</t>
  </si>
  <si>
    <t>酥炸黃金豬排飯+苦瓜雞湯</t>
  </si>
  <si>
    <t>招牌腿庫飯+炸排骨+荷包蛋</t>
  </si>
  <si>
    <t>摘鮮綠烤雞起司堡+摩斯鮮乳+摩斯豆奶(無糖)</t>
  </si>
  <si>
    <t>直火炙烤雞胸餐盒(少飯)+高山茶</t>
  </si>
  <si>
    <t>青醬魚卵鮭魚麵(換白醬)+焗烤</t>
  </si>
  <si>
    <t>蜜汁烤雞起司堡(單點)+雞塊地瓜組(單點)</t>
  </si>
  <si>
    <t>帕森乳酪肉醬麵+雞肉</t>
  </si>
  <si>
    <t>招牌腿庫便當+白菜滷</t>
  </si>
  <si>
    <t>臭大蔬</t>
  </si>
  <si>
    <t>小隻男</t>
  </si>
  <si>
    <t>丞星丞 雞肉飯</t>
  </si>
  <si>
    <t>蒸臭豆腐(微辣)+麻醬麵(拉麵)</t>
  </si>
  <si>
    <t>牛肉炒麵+薑絲蛤蠣湯</t>
  </si>
  <si>
    <t>2(辣)+10</t>
  </si>
  <si>
    <t>牛肉燴飯+青菜豆腐湯</t>
  </si>
  <si>
    <t>牛肉炒河粉+皮蛋豆腐</t>
  </si>
  <si>
    <t>番茄湯麵(拉麵)+小菜(不要小黃瓜都可以)</t>
  </si>
  <si>
    <t>派對套餐3</t>
  </si>
  <si>
    <t>套餐C</t>
  </si>
  <si>
    <t>蝦仁蛋炒飯+貢丸湯</t>
  </si>
  <si>
    <t>雞胸MAN 200g(飯換地瓜)</t>
  </si>
  <si>
    <t>套餐A</t>
  </si>
  <si>
    <t>醬燒野菇烤餅</t>
  </si>
  <si>
    <t xml:space="preserve">地瓜40+小雞翅*7  </t>
  </si>
  <si>
    <t>1+7</t>
  </si>
  <si>
    <t>瓜仔肉飯+單點雞胸</t>
  </si>
  <si>
    <t>雞胸MAN 100g(飯換地瓜)+2隻小雞翅</t>
  </si>
  <si>
    <t>無骨雞腿排MAN240g少飯</t>
  </si>
  <si>
    <t>2(辣)+16</t>
  </si>
  <si>
    <t>蒸臭豆腐(微辣)+銷魂涼麵</t>
  </si>
  <si>
    <t>九香雞腿溫沙拉</t>
  </si>
  <si>
    <t>2(辣)+13</t>
  </si>
  <si>
    <t>培根沙拉蛋炒飯+糖心蛋</t>
  </si>
  <si>
    <t>紅醋麵(拉麵)+燙青菜+苦瓜湯</t>
  </si>
  <si>
    <t>蒸臭豆腐(微辣)+沙茶麵(寬麵)</t>
  </si>
  <si>
    <t>無骨雞腿排MAN120g(飯換地瓜、不洋蔥)+2隻小雞翅</t>
  </si>
  <si>
    <t>泰式烤雞腿飯(半飯)</t>
  </si>
  <si>
    <t>無骨雞腿排MAN120g(飯換地瓜)+娃娃菜</t>
  </si>
  <si>
    <t>4(辣)+12</t>
  </si>
  <si>
    <t>羊肉炒河粉+皮蛋豆腐</t>
  </si>
  <si>
    <t>雞肉炒河粉+皮蛋豆腐</t>
  </si>
  <si>
    <t>醬燒野菇</t>
  </si>
  <si>
    <t>2+8</t>
  </si>
  <si>
    <t>蒸臭豆腐 (微辣)+燙青菜</t>
  </si>
  <si>
    <t>皮蛋豆腐+蛋花湯+糖心蛋+</t>
  </si>
  <si>
    <t>蒸臭豆腐(小辣)+海苔細面</t>
  </si>
  <si>
    <t>雞胸MAN 200g少飯</t>
  </si>
  <si>
    <t>4+12</t>
  </si>
  <si>
    <t>牛肉炒河粉+蛋花湯</t>
  </si>
  <si>
    <t>2+12+13</t>
  </si>
  <si>
    <t>麻油雞蛋炒飯+皮蛋豆腐</t>
  </si>
  <si>
    <t>燙青菜*3</t>
  </si>
  <si>
    <t>無骨雞腿排雞腿MAN120g(飯換地瓜)+杏包菇</t>
  </si>
  <si>
    <t>12*2+15+16</t>
  </si>
  <si>
    <t>皮蛋豆腐+貢丸湯+溏心蛋</t>
  </si>
  <si>
    <t>蒸臭豆腐(微辣)+香椿麵(細麵 不要菇類)</t>
  </si>
  <si>
    <t>青椒牛肉蛋炒飯+皮蛋豆腐</t>
  </si>
  <si>
    <t>烤雞腿飯+每日蔬菜</t>
  </si>
  <si>
    <t>蒸臭豆腐(中辣)+香薑麵(細麵)</t>
  </si>
  <si>
    <t>無骨雞腿排雞腿MAN120g(飯換地瓜)+花椰菜</t>
  </si>
  <si>
    <t>蒸臭豆腐(中辣)+香椿麵(細麵)</t>
  </si>
  <si>
    <t>沙茶羊肉炒麵</t>
  </si>
  <si>
    <t>麻醬麵(細麵)+滷豆包</t>
  </si>
  <si>
    <t>沙茶雞肉炒麵+玉米濃湯</t>
  </si>
  <si>
    <t>蒸臭豆腐(中辣)+燙青菜</t>
  </si>
  <si>
    <t>2+10</t>
  </si>
  <si>
    <t>海鮮什錦湯麵</t>
  </si>
  <si>
    <t>絲瓜蛤蜊湯麵</t>
  </si>
  <si>
    <t>排元</t>
  </si>
  <si>
    <t>更餅商行</t>
  </si>
  <si>
    <t>噢爸食販</t>
  </si>
  <si>
    <t>吉利螺絲</t>
  </si>
  <si>
    <t>香滷雞腿(不要飯)</t>
  </si>
  <si>
    <t>招牌滷肉飯(小)+荷包蛋+蘿蔔排骨湯</t>
  </si>
  <si>
    <t>牛肉捲餅</t>
  </si>
  <si>
    <t>泰味無骨香烤雞餐盒</t>
  </si>
  <si>
    <t>功夫去骨椒麻雞腿排</t>
  </si>
  <si>
    <t>綜合羹(米粉)+蔥花油餅</t>
  </si>
  <si>
    <t>泰式椒麻雞餐盒</t>
  </si>
  <si>
    <t>蜂蜜奶油炸雞+檸檬愛玉</t>
  </si>
  <si>
    <t>台味打拋豬餐盒</t>
  </si>
  <si>
    <t>滷肉飯套組(小、蘿蔔排骨湯、燙青菜)</t>
  </si>
  <si>
    <t>蒜泥白肉(飯)+清羹湯</t>
  </si>
  <si>
    <t>牛肉捲餅+紅茶</t>
  </si>
  <si>
    <t>泰式打拋諸+蛋料理</t>
  </si>
  <si>
    <t>蜂蜜奶油炸雞</t>
  </si>
  <si>
    <t>招牌滷肉飯(小)+荷包蛋+蘿蔔排骨湯  110</t>
  </si>
  <si>
    <t>泰式打拋豬+檸檬愛玉</t>
  </si>
  <si>
    <t>招牌雞胸飯+單點雞胸</t>
  </si>
  <si>
    <t>單點泰式烤雞腿*2</t>
  </si>
  <si>
    <t>法式奶油香蒜炒野菇+單點雞胸</t>
  </si>
  <si>
    <t>正宗打拋豬(半飯)+高山青</t>
  </si>
  <si>
    <t>麻醬乾麵+荷包蛋+鴨掌</t>
  </si>
  <si>
    <t>綜合羹+蔥花油餅</t>
  </si>
  <si>
    <t>客家冬瓜封肉餐盒(半飯)</t>
  </si>
  <si>
    <t>蜂蜜奶油炸雞+蛋料理</t>
  </si>
  <si>
    <t>豪華鴨胸(半飯)+蛋</t>
  </si>
  <si>
    <t>皮蛋肉燥麵(加爆香菜)+鋪天蓋地的皮蛋+荷包蛋</t>
  </si>
  <si>
    <t>泰式椒麻雞餐盒(單點)+府城蝦捲(單點)</t>
  </si>
  <si>
    <t>香滷雞腿(半飯)+蛋</t>
  </si>
  <si>
    <t>皮蛋肉燥麵(加爆香菜)+皮蛋豆腐+荷包蛋</t>
  </si>
  <si>
    <t>功夫去骨椒麻雞腿排（少飯）</t>
  </si>
  <si>
    <t>紅油潑皮蛋麵+荷包蛋</t>
  </si>
  <si>
    <t>招牌低脂雞胸+蛋料理</t>
  </si>
  <si>
    <t>舒肥雞胸(拌飯)</t>
  </si>
  <si>
    <t>皮蛋豆腐+燙青菜+荷包蛋+蘿蔔湯</t>
  </si>
  <si>
    <t>小份綠豆鍋餅+魯鴨蛋</t>
  </si>
  <si>
    <t>蜂蜜奶油炸雞+蛋料理(半飯)</t>
  </si>
  <si>
    <t>滷肉飯套組(招牌滷肉飯(大)+家暴香菜+蘿蔔湯+燙青菜+荷包蛋)</t>
  </si>
  <si>
    <t>私房蒜泥白肉+檸檬愛玉</t>
  </si>
  <si>
    <t>皮蛋肉燥麵(小辣) + 荷包蛋 + 豬耳朵</t>
  </si>
  <si>
    <t>燙青菜+荷包蛋*2+鮮蝦餛飩湯</t>
  </si>
  <si>
    <t>泰式烤雞腿(單點)+府城蝦捲(單點)</t>
  </si>
  <si>
    <t>蛋料理*2+法式奶油香蒜炒野菇(不要飯)</t>
  </si>
  <si>
    <t>紅油潑皮蛋麵 + 荷包蛋</t>
  </si>
  <si>
    <t>蒜泥白肉飯+滷鴨蛋x3</t>
  </si>
  <si>
    <t>皮蛋肉燥麵(小辣)(加爆香菜)+皮蛋豆腐+荷包蛋</t>
  </si>
  <si>
    <t>蒜泥白肉(主餐)+燙青花菜+滷鴨蛋</t>
  </si>
  <si>
    <t>泰式椒麻雞餐盒(少飯)</t>
  </si>
  <si>
    <t>招牌低脂雞胸(少飯)+蛋料理</t>
  </si>
  <si>
    <t>紅油潑皮蛋麵</t>
  </si>
  <si>
    <t>泰味無骨香烤雞餐盒(不要飯)</t>
  </si>
  <si>
    <t>蛋料理+法式奶油香蒜炒野菇(不要飯)+味增湯+檸檬愛玉</t>
  </si>
  <si>
    <t>皮蛋肉燥飯(大)+荷包蛋+皮蛋豆腐</t>
  </si>
  <si>
    <t>蒜泥白肉(+飯)+皮蛋豆腐</t>
  </si>
  <si>
    <t>塔塔醬魚排餐盒+蛋料理</t>
  </si>
  <si>
    <t>塔塔醬魚排餐盒</t>
  </si>
  <si>
    <t>紅油炒手麵+香菇貢丸湯</t>
  </si>
  <si>
    <t>綜合羹麵+蔥花油餅</t>
  </si>
  <si>
    <t>塔塔醬魚排餐盒+檸檬愛玉</t>
  </si>
  <si>
    <t>香蔥拌麵+荷包蛋</t>
  </si>
  <si>
    <t>蔥花油餅+滷鴨蛋</t>
  </si>
  <si>
    <t>泰式椒麻雞(單點)＋白飯</t>
  </si>
  <si>
    <t>綜合羹(米粉)</t>
  </si>
  <si>
    <t>法式奶油香蒜炒野菇(不要飯)+青菜底加</t>
  </si>
  <si>
    <t>香噴噴</t>
  </si>
  <si>
    <t>食光</t>
  </si>
  <si>
    <t>咖哩雞排飯</t>
  </si>
  <si>
    <t>雞肉便當+隔間肉湯</t>
  </si>
  <si>
    <t>酥炸無刺魚排飯+金針排骨湯</t>
  </si>
  <si>
    <t>韓式辣醬涼麵(牛)+蒸蛋味增湯</t>
  </si>
  <si>
    <t>炒麵便當+排骨酥湯</t>
  </si>
  <si>
    <t>原味牛嫩豆腐</t>
  </si>
  <si>
    <t>塔香三杯雞</t>
  </si>
  <si>
    <t>日式厚切豬排</t>
  </si>
  <si>
    <t>麻醬涼麵(原味+雞)+蒸蛋+可樂餅</t>
  </si>
  <si>
    <t>咖哩飯(牛)+羅宋湯</t>
  </si>
  <si>
    <t>雞肉飯(小)+白菜滷+筍絲+滷丸仔+隔間肉湯</t>
  </si>
  <si>
    <t>酥炸黃金豬排飯+香菇雞湯</t>
  </si>
  <si>
    <t>豬肉石鍋拌飯+雪碧</t>
  </si>
  <si>
    <t>酥炸無刺魚排飯</t>
  </si>
  <si>
    <t>蔥丼(牛)+蒸蛋</t>
  </si>
  <si>
    <t>炙燒起司丼(牛)</t>
  </si>
  <si>
    <t>豬血湯、白菜滷、滷蛋、皮蛋豆腐、香腸</t>
  </si>
  <si>
    <t>招牌厚炸排骨飯</t>
  </si>
  <si>
    <t>特製辛辣乾拌麵</t>
  </si>
  <si>
    <t>腳庫便當 + 荷包蛋 + 紫菜湯</t>
  </si>
  <si>
    <t>麻醬涼麵(原味+牛)+羅宋湯</t>
  </si>
  <si>
    <t>爌肉便當</t>
  </si>
  <si>
    <t>鮮嫩好大雞排飯</t>
  </si>
  <si>
    <t>起司年糕炒拉麵</t>
  </si>
  <si>
    <t>炒麵(小、東泉)+滷蛋+三角油豆腐+豆輪+苦瓜排骨湯</t>
  </si>
  <si>
    <t>酥炸黃金豬排飯(半飯)+單點無刺魚排</t>
  </si>
  <si>
    <t>起司年糕炒拉麵+牛肉</t>
  </si>
  <si>
    <t>醬燒馬鈴薯豬(單點)+每日青菜</t>
  </si>
  <si>
    <t>麻醬涼麵（辣蒜+雞）+蒸蛋味增湯+可樂餅</t>
  </si>
  <si>
    <t>雞肉便當+皮蛋豆腐</t>
  </si>
  <si>
    <t>薑絲蒜泥白肉飯(半飯)+蒜泥白肉(單點)</t>
  </si>
  <si>
    <t>唐陽雞沙拉</t>
  </si>
  <si>
    <t>咖哩雞排飯+可樂餅</t>
  </si>
  <si>
    <t>腿排便當+荷包蛋*2</t>
  </si>
  <si>
    <t>酥炸黃金豬排飯 + 苦瓜雞湯</t>
  </si>
  <si>
    <t>雞肉飯(大)+隔間肉湯+滷豆腐+滷蛋+香腸</t>
  </si>
  <si>
    <t>皮蛋豆腐+燙青菜+荷包蛋+滷豆腐+味噌湯</t>
  </si>
  <si>
    <t>雞肉便當+白菜滷</t>
  </si>
  <si>
    <t>腿庫便當+滷蛋</t>
  </si>
  <si>
    <t>薑絲蒜泥白肉飯+蒜泥白肉(單點)</t>
  </si>
  <si>
    <t>午餐肉石鍋飯</t>
  </si>
  <si>
    <t>蒸蛋+蒸蛋+蒸蛋+蒸蛋</t>
  </si>
  <si>
    <t>鹽烤鯖魚（單點）+魚排(單點)</t>
  </si>
  <si>
    <t>韓式炸雞(招牌甜辣)</t>
  </si>
  <si>
    <t>唐陽雞餐盒</t>
  </si>
  <si>
    <t>蔥丼(月見蛋)(牛)+羅宋湯</t>
  </si>
  <si>
    <t>荷包蛋+滷豆腐+三角油豆腐+燙青菜+皮蛋豆腐+紫菜湯</t>
  </si>
  <si>
    <t>鹽烤鯖魚（單點）+苦瓜雞湯</t>
  </si>
  <si>
    <t>日式厚切豬排(單點)+每日青菜</t>
  </si>
  <si>
    <t>黑胡椒丼(牛)+蔥</t>
  </si>
  <si>
    <t>塔香香杯雞</t>
  </si>
  <si>
    <t xml:space="preserve">荷包蛋+雞肉飯(大)+白菜滷+苦瓜排骨湯+豆輪 </t>
  </si>
  <si>
    <t>醬燒馬鈴薯豬</t>
  </si>
  <si>
    <t>豬肉石鍋拌飯+起司</t>
  </si>
  <si>
    <t>麻醬涼麵(辣蒜+雞)+蒸蛋+可樂餅</t>
  </si>
  <si>
    <t>腳庫便當+荷包蛋+味噌湯</t>
  </si>
  <si>
    <t>炙燒起司丼(牛)+味增湯</t>
  </si>
  <si>
    <t>腳褲便當+貢丸湯</t>
  </si>
  <si>
    <t>麻醬涼麵(原味+雞)+蒸蛋</t>
  </si>
  <si>
    <t>爌肉便當+荷包蛋</t>
  </si>
  <si>
    <t>日式唐揚雞</t>
  </si>
  <si>
    <t>塔香丼(豬)(飯少)+蒸蛋</t>
  </si>
  <si>
    <t>雞肉便當+燙青菜</t>
  </si>
  <si>
    <t>泰式打拋豬飯(半飯)+薑絲蒜泥白肉(單點)</t>
  </si>
  <si>
    <t>林立</t>
  </si>
  <si>
    <t>丼手丼腳丼飯</t>
  </si>
  <si>
    <t>夯爸</t>
  </si>
  <si>
    <t>麻醬乾麵+牛腱+豆皮</t>
  </si>
  <si>
    <t>炸唐揚雞滑蛋丼+溫泉蛋</t>
  </si>
  <si>
    <t>醬燒雞排飯+海帶絲</t>
  </si>
  <si>
    <t>黑胡椒肉丸*2+骨仔肉湯</t>
  </si>
  <si>
    <t>炒泡麵+溫泉蛋</t>
  </si>
  <si>
    <t>原味肉丸*2+香Q魯蛋+皮蛋豆腐</t>
  </si>
  <si>
    <t>雪花牛肉滑蛋丼+溏心蛋+紅茶</t>
  </si>
  <si>
    <t>紅燒牛肉湯麵+牛筋</t>
  </si>
  <si>
    <t>三杯雞腿丁飯+溫泉蛋+海帶絲</t>
  </si>
  <si>
    <t>原味肉丸*2(蒜泥加爆)(無法取消)</t>
  </si>
  <si>
    <t>紅燒牛肉麵</t>
  </si>
  <si>
    <t>醬燒雪花牛肉丼+溏心蛋</t>
  </si>
  <si>
    <t>壽喜培根牛肉飯</t>
  </si>
  <si>
    <t>三杯雞腿丁飯+溫泉蛋+可樂餅</t>
  </si>
  <si>
    <t>排骨酥麵+黃金泡菜</t>
  </si>
  <si>
    <t>雪花牛肉滑蛋丼+紅茶</t>
  </si>
  <si>
    <t>原味肉丸*2+古仔肉湯</t>
  </si>
  <si>
    <t>三杯雞腿丁飯+溫泉蛋*2</t>
  </si>
  <si>
    <t>滷肉飯+皮蛋豆腐+茶碗蒸</t>
  </si>
  <si>
    <t>雪花豬肉滑蛋丼+溫泉蛋</t>
  </si>
  <si>
    <t>原味肉丸*2(不蒜泥)+茶碗蒸</t>
  </si>
  <si>
    <t>紅燒牛肉麵+滷蛋</t>
  </si>
  <si>
    <t>原味肉丸*2(不蒜泥)(無法取消)</t>
  </si>
  <si>
    <t>醬燒雞排飯＋溫泉蛋＋每日時蔬</t>
  </si>
  <si>
    <t>肉燥乾拌麵(大)+滷蛋+豆皮+海帶</t>
  </si>
  <si>
    <t>醬燒雞排飯＋溫泉蛋</t>
  </si>
  <si>
    <t>原味肉圓*2+茶碗蒸</t>
  </si>
  <si>
    <t>原味肉圓+茶碗蒸+骨仔肉湯</t>
  </si>
  <si>
    <t>雪花牛肉滑蛋丼+溏心蛋</t>
  </si>
  <si>
    <t>麻醬乾拌麵(大)+大豆乾+百頁</t>
  </si>
  <si>
    <t>炸唐揚雞滑蛋丼+溏心蛋</t>
  </si>
  <si>
    <t>肉羹飯+皮蛋豆腐+香Q魯蛋</t>
  </si>
  <si>
    <t>牛腱+牛腱+滷蛋+滷蛋</t>
  </si>
  <si>
    <t>排骨酥湯+皮蛋豆腐+時蔬</t>
  </si>
  <si>
    <t>麻醬乾拌麵(小)+牛腱+豆皮</t>
  </si>
  <si>
    <t>日式腿肉雞腿丼 + 溫泉蛋 + 溏心蛋</t>
  </si>
  <si>
    <t>蒲燒鯛魚丼 + 每日時蔬</t>
  </si>
  <si>
    <t>原味肉丸 + 茶碗蒸 + 皮蛋豆腐 + 季節時蔬</t>
  </si>
  <si>
    <t>燙青菜*2+滷蛋+豆皮+海帶+豆乾</t>
  </si>
  <si>
    <t>雪花牛肉滑蛋丼+起司+溏心蛋</t>
  </si>
  <si>
    <t>黑胡椒肉丸+香Q魯蛋+皮蛋豆腐+季節時蔬+魯油豆腐</t>
  </si>
  <si>
    <t>麻醬乾拌麵(小)+燙青菜+滷蛋</t>
  </si>
  <si>
    <t>雪花牛肉滑蛋丼+溫泉蛋</t>
  </si>
  <si>
    <t>滷肉飯+皮蛋豆腐+季節時蔬</t>
  </si>
  <si>
    <t>原味肉丸*2(不蒜泥)+香Q魯蛋+皮蛋豆腐</t>
  </si>
  <si>
    <t>原味肉圓+骨仔肉湯+皮蛋豆腐</t>
  </si>
  <si>
    <t>原味肉丸*2(不蒜泥)+香Q魯蛋+茶碗蒸</t>
  </si>
  <si>
    <t>日式炸魚排咖哩飯+海帶絲</t>
  </si>
  <si>
    <t>麻醬乾拌麵(小)+滷蛋+豆乾</t>
  </si>
  <si>
    <t>乾麵+香Q滷蛋+茶碗蒸</t>
  </si>
  <si>
    <t>日式腿肉丼飯+塘心蛋</t>
  </si>
  <si>
    <t>醬燒雞排飯＋每日時蔬</t>
  </si>
  <si>
    <t>季節時蔬*2+香Q魯蛋*2+皮蛋豆腐</t>
  </si>
  <si>
    <t>黃家園</t>
  </si>
  <si>
    <t>奶油香草雞肉(義大利麵)不估</t>
  </si>
  <si>
    <t>蒸餃+玉米濃湯小</t>
  </si>
  <si>
    <t>紅燒牛湯菜肉大餛飩+特調紅茶</t>
  </si>
  <si>
    <t>茄汁辣味培根(義大利麵)</t>
  </si>
  <si>
    <t>蒸餃*2+玉米濃湯(小)</t>
  </si>
  <si>
    <t xml:space="preserve">海陸大餐  </t>
  </si>
  <si>
    <t>鮮蝦水餃*10 + 旗魚花枝丸湯</t>
  </si>
  <si>
    <t xml:space="preserve">青醬雞肉(義大利麵) </t>
  </si>
  <si>
    <t>牛肉蛋包飯(大)+皮蛋豆腐</t>
  </si>
  <si>
    <t>辣味雞肉義大利麵</t>
  </si>
  <si>
    <t>蒸餃+木鬚炒麵</t>
  </si>
  <si>
    <t>木鬚炒麵 + 玉米濃湯</t>
  </si>
  <si>
    <t>波隆那肉醬焗烤(管麵)</t>
  </si>
  <si>
    <t>蝦仁蛋包飯(小)+小黃瓜</t>
  </si>
  <si>
    <t xml:space="preserve">菜肉大抄手（紅油）+薄鹽毛豆+黃金豆腐 </t>
  </si>
  <si>
    <t>泰式酸辣雞腿肉多多 不洋蔥</t>
  </si>
  <si>
    <t>打拋台灣豬 + 蜂蜜檸檬</t>
  </si>
  <si>
    <t>紅燒牛湯餃 + 特調紅茶</t>
  </si>
  <si>
    <t>海南香蔥雞胸便當(飯少)+冷泡茉香無糖綠茶</t>
  </si>
  <si>
    <t>辣味舒肥雞胸</t>
  </si>
  <si>
    <t>麻辣牛湯菜肉大餛飩</t>
  </si>
  <si>
    <t>招牌海南雞腿餐盒(不要飯)</t>
  </si>
  <si>
    <t>奶油香草雞肉(義大利麵)</t>
  </si>
  <si>
    <t>茄汁蛋包飯(小)+</t>
  </si>
  <si>
    <t>泰式酸辣雞腿餐盒 溏心蛋量加倍</t>
  </si>
  <si>
    <t>火烤雞腿排（不要飯）+蘋果玫瑰醋</t>
  </si>
  <si>
    <t>韓式辣味鍋貼*10+酸辣湯+燙青菜</t>
  </si>
  <si>
    <t>法式塔塔雞腿餐盒（少飯）</t>
  </si>
  <si>
    <t>牛肉蛋包飯(小)+皮蛋豆腐</t>
  </si>
  <si>
    <t>牛肉蛋包飯(大)+酸辣湯(小)</t>
  </si>
  <si>
    <t xml:space="preserve">青醬雞肉(管麵) </t>
  </si>
  <si>
    <t>招牌鍋貼*6 + 黑豆漿+燙青菜+蘿蔔湯</t>
  </si>
  <si>
    <t>蒜泥豬五花便當(少飯)+溏心蛋量加倍+蔬菜加量(櫛瓜)</t>
  </si>
  <si>
    <t>波隆那肉醬焗烤(燉飯)</t>
  </si>
  <si>
    <t>蝦仁煎蛋(不要蔥)+炒青菜</t>
  </si>
  <si>
    <t>韓式辣味鍋貼*7+咖哩鍋貼*7+玉米濃湯</t>
  </si>
  <si>
    <t>韓式辣味水餃*21</t>
  </si>
  <si>
    <t>青醬雞肉燉飯</t>
  </si>
  <si>
    <t>鮮蝦水餃*6+和風秋葵+旗魚花枝丸湯+滷蛋</t>
  </si>
  <si>
    <t>A爽爽滿足餐(脆皮卡拉雞排)+烤櫛瓜+溏心蛋+溏心蛋</t>
  </si>
  <si>
    <t>蒜香培根義大利麵ˋ</t>
  </si>
  <si>
    <t>蝦仁煎蛋+炒青菜</t>
  </si>
  <si>
    <t>火烤雞腿排</t>
  </si>
  <si>
    <t>鮮蝦水餃*11 + 燙青菜</t>
  </si>
  <si>
    <t>海南雞腿肉多多（少飯）</t>
  </si>
  <si>
    <t>青醬雞肉(義大利麵) 不要菇類</t>
  </si>
  <si>
    <t>蒸餃x2 干絲x1</t>
  </si>
  <si>
    <t>舒肥蔥油雞胸(無澱粉)</t>
  </si>
  <si>
    <t>招牌乾麵+韭菜鍋貼*5+辣味鍋貼*5+咖哩鍋貼*5</t>
  </si>
  <si>
    <t>招牌海南雞腿餐盒+蔬菜加量</t>
  </si>
  <si>
    <t>蒸餃+皮蛋豆腐+炒青菜</t>
  </si>
  <si>
    <t>青醬雞肉(義大利麵)</t>
  </si>
  <si>
    <t>牛肉炒麵(90)+大滷湯</t>
  </si>
  <si>
    <t>辣味鍋貼*10+玉米鍋貼*6 + 旗魚花枝丸湯</t>
  </si>
  <si>
    <t>奶油香草雞肉義大利麵</t>
  </si>
  <si>
    <t>燙青菜*2+麻醬涼拌豆腐+辣味鍋貼*6</t>
  </si>
  <si>
    <t>蒜香培根義大利麵</t>
  </si>
  <si>
    <t>辣味鍋貼 * 16 + 玉米濃湯</t>
  </si>
  <si>
    <t>廣東蛋炒飯(大)+蒸餃</t>
  </si>
  <si>
    <t>海南香蔥雞胸便當+溏心蛋+冷泡沫香無糖綠茶</t>
  </si>
  <si>
    <t>椒鹽舒肥雞胸(無澱粉)</t>
  </si>
  <si>
    <t>海南香蔥雞胸便當(飯少)+蔬菜加量(擳瓜)+溏心蛋</t>
  </si>
  <si>
    <t>蝦仁炒蛋＋炒青菜＋皮蛋豆腐</t>
  </si>
  <si>
    <t xml:space="preserve">         </t>
  </si>
  <si>
    <t>本週超額</t>
  </si>
  <si>
    <t>丞星丞雞肉飯</t>
  </si>
  <si>
    <t>梁社漢(選自取看菜單)</t>
  </si>
  <si>
    <t>拉菲菲</t>
  </si>
  <si>
    <t>品項</t>
  </si>
  <si>
    <t>已收款</t>
  </si>
  <si>
    <t>好吃雞肉飯(有配菜少飯)+綜合雞湯</t>
  </si>
  <si>
    <t>炸雞腿飯+味噌湯</t>
  </si>
  <si>
    <t>芝士奶油培根麵+焗烤</t>
  </si>
  <si>
    <t>青醬羅勒雞肉麵+麵</t>
  </si>
  <si>
    <t>特製咖哩雞肉飯+雞肉=150</t>
  </si>
  <si>
    <t>好吃雞肉飯+綜合雞湯+滷蛋+白飯</t>
  </si>
  <si>
    <t xml:space="preserve">炸雞腿飯+味噌湯 </t>
  </si>
  <si>
    <t>蒜香白酒蛤蜊麵+辣+雞肉</t>
  </si>
  <si>
    <t>雞腿一隻+燒肉一兩+叉燒一兩</t>
  </si>
  <si>
    <t>好吃雞肉飯(有配菜)+綜合雞湯</t>
  </si>
  <si>
    <t>奶油蛤蜊雞肉飯+焗烤</t>
  </si>
  <si>
    <t>雙拼燒臘飯(油雞+燒肉)</t>
  </si>
  <si>
    <t>蒜香白酒蛤蜊麵+雞肉</t>
  </si>
  <si>
    <t>油豆腐+綜合雞湯+白飯</t>
  </si>
  <si>
    <t xml:space="preserve">經典香腸飯 </t>
  </si>
  <si>
    <t>醬燒馬鈴薯豬(半飯)</t>
  </si>
  <si>
    <t>好吃雞肉飯(有配菜)+單點雞肉</t>
  </si>
  <si>
    <t>咖哩雞肉飯(有配菜)+雞湯</t>
  </si>
  <si>
    <t>椒鹽雞菲力排飯+古早味特調紅茶</t>
  </si>
  <si>
    <t>青醬羅勒蛤蜊麵+紅</t>
  </si>
  <si>
    <t>好吃雞肉飯(有配菜)</t>
  </si>
  <si>
    <t xml:space="preserve">玫瑰油雞腿飯 </t>
  </si>
  <si>
    <t>芝士奶油培根麵+焗烤+肌肉</t>
  </si>
  <si>
    <t>帕瑪森乳酪肉醬麵（+雞肉+辣）</t>
  </si>
  <si>
    <t>五寶飯（少飯）</t>
  </si>
  <si>
    <t>咖哩雞肉飯(有配菜、中辣)+雞湯</t>
  </si>
  <si>
    <t>咖哩野菇飯+起司濃湯</t>
  </si>
  <si>
    <t>好吃雞肉飯(有配菜半飯)+綜合雞湯</t>
  </si>
  <si>
    <t>皮蛋嫩豆腐+香滷豆腐+香滷鴨蛋+味噌湯+古早味特調紅茶</t>
  </si>
  <si>
    <t>b餐(紅茶)+起司濃湯=129</t>
  </si>
  <si>
    <t>唐洋雞沙拉</t>
  </si>
  <si>
    <t>五寶飯(不蔥、半飯)</t>
  </si>
  <si>
    <t>咖哩雞肉飯+滷蛋</t>
  </si>
  <si>
    <t>單點雞肉+燙青菜+貢丸雞湯</t>
  </si>
  <si>
    <t>椒鹽雞菲力排(3根)(單點)+皮蛋嫩豆腐+秋葵</t>
  </si>
  <si>
    <t>香蒜麵包+雞塊+薯條</t>
  </si>
  <si>
    <t>五寶飯（半飯）</t>
  </si>
  <si>
    <t>椒鹽雞菲力排飯+皮蛋嫩豆腐</t>
  </si>
  <si>
    <t>青醬羅勒雞肉麵+雞肉</t>
  </si>
  <si>
    <t>叉燒油雞飯+燒肉一兩</t>
  </si>
  <si>
    <t>好吃雞肉飯(有配菜、飯換菜)+綜合雞湯</t>
  </si>
  <si>
    <t>玫瑰油雞腿(單點)+秋葵+香滷豆腐</t>
  </si>
  <si>
    <t>南瓜奶油野菇飯+焗烤</t>
  </si>
  <si>
    <t>柚香雞腿排(單點)+每日青菜</t>
  </si>
  <si>
    <t>五香油雞腿飯(少飯補菜)</t>
  </si>
  <si>
    <t>舒肥雞胸(半飯)</t>
  </si>
  <si>
    <t>五寶飯(半飯)</t>
  </si>
  <si>
    <t>好吃雞肉飯(有配菜)+滷蛋</t>
  </si>
  <si>
    <t>四川宮保雞肉麵+雞肉</t>
  </si>
  <si>
    <t>雙拼燒臘飯(半飯、蜜汁雞腿+叉燒)</t>
  </si>
  <si>
    <t>蘇明凱</t>
  </si>
  <si>
    <t>陳錦上</t>
  </si>
  <si>
    <t>蒜香白酒蛤蜊麵+小辣+雞肉</t>
  </si>
  <si>
    <t>饗喫港式燒臘</t>
  </si>
  <si>
    <t>一穗</t>
  </si>
  <si>
    <t>太祖</t>
  </si>
  <si>
    <t>見澄</t>
  </si>
  <si>
    <t>叉燒油雞飯(半飯)+單點燒肉(1兩)+荷包蛋</t>
  </si>
  <si>
    <t>土魠魚羹麵+單點7塊</t>
  </si>
  <si>
    <t>醬滷肥腸蓋澆飯 + 魯大排</t>
  </si>
  <si>
    <t>無骨雞腿排Man 120g (蔥鹽飯)+滷蛋</t>
  </si>
  <si>
    <t>古早味豬油拌飯(便當)+鳳梨苦瓜雞湯</t>
  </si>
  <si>
    <t>無骨雞腿排MAN (飯換地瓜)+花椰菜</t>
  </si>
  <si>
    <t>蔥油拌麵+紅棗枸其查</t>
  </si>
  <si>
    <t>土魠魚羹麵+單點7塊土魠魚塊+滷蛋+滷蛋</t>
  </si>
  <si>
    <t>招牌拉仔麵(乾)+荷包蛋*2+蒜泥白肉+蘿蔔湯</t>
  </si>
  <si>
    <t>蔥油拌麵+番茄雞蛋湯</t>
  </si>
  <si>
    <t>雞腿捲MAN(蔥鹽飯)+味噌湯</t>
  </si>
  <si>
    <t>經典油雞飯+燒肉(單點)</t>
  </si>
  <si>
    <t>醬滷肥腸拌麵+番茄雞蛋湯</t>
  </si>
  <si>
    <t>魷魚羹麵</t>
  </si>
  <si>
    <t>蒜泥白肉便當+招牌蘿蔔湯</t>
  </si>
  <si>
    <t>酥炸排骨飯+荷包蛋+香腸</t>
  </si>
  <si>
    <t>無骨雞腿排MAN (少飯補地瓜)+花椰菜</t>
  </si>
  <si>
    <t>羊肉羹飯(大)</t>
  </si>
  <si>
    <t>原味生煎包</t>
  </si>
  <si>
    <t>土托魚羹(米粉)+單點7塊</t>
  </si>
  <si>
    <t>魷魚羹飯+滷蛋</t>
  </si>
  <si>
    <t>蒜泥白肉便當+菜圃蛋</t>
  </si>
  <si>
    <t>4號派對餐</t>
  </si>
  <si>
    <t>叉燒油雞飯+一兩燒肉（不要蔥）</t>
  </si>
  <si>
    <t>雞胸Man 100g(飯換地瓜) + 小雞翅 + 小雞腿</t>
  </si>
  <si>
    <t>蔥油拌麵+炸餛飩</t>
  </si>
  <si>
    <t>脆皮雙拼飯+荷包蛋</t>
  </si>
  <si>
    <t>金湯酸菜魚拌麵</t>
  </si>
  <si>
    <t>蒲燒鯛魚飯+甘梅地瓜</t>
  </si>
  <si>
    <t>雞胸Man  200g</t>
  </si>
  <si>
    <t>脆皮雙拼飯</t>
  </si>
  <si>
    <t>皮蛋拌麵</t>
  </si>
  <si>
    <t>無刺虱目魚肚+手作府城蝦捲+菜圃蛋</t>
  </si>
  <si>
    <t>無骨雞腿排Man 120g (飯換地瓜)+滷蛋</t>
  </si>
  <si>
    <t>皮蛋拌麵+番茄雞蛋湯</t>
  </si>
  <si>
    <t>土魠魚羹麵+單點7塊土魠魚塊+滷蛋</t>
  </si>
  <si>
    <t>招牌拉仔麵(乾)+燙青菜+菜脯蛋</t>
  </si>
  <si>
    <t>酥炸排骨飯(半飯)+荷包蛋</t>
  </si>
  <si>
    <t>蒲燒鯛魚飯+香腸</t>
  </si>
  <si>
    <t>醬滷肥腸拌麵</t>
  </si>
  <si>
    <t>雞胸Man(飯換地瓜)  100g+四季豆</t>
  </si>
  <si>
    <t>紫薯薄撐( 花生)</t>
  </si>
  <si>
    <t>饗喫四寶飯+荷包蛋</t>
  </si>
  <si>
    <t>越式豬肉拌麵</t>
  </si>
  <si>
    <t>無骨雞腿排MAN 240g</t>
  </si>
  <si>
    <t>金湯酸菜魚蓋澆飯</t>
  </si>
  <si>
    <t>肉燥乾米苔目(大)+滷蛋+單點7塊土托魚塊</t>
  </si>
  <si>
    <t>無刺虱目魚肚飯+滷蛋</t>
  </si>
  <si>
    <t>無骨雞腿排Man120g(飯煥地瓜)+香菇</t>
  </si>
  <si>
    <t>叉燒烤鴨飯(不飯)+燒肉1兩+荷包蛋</t>
  </si>
  <si>
    <t>皮蛋豆腐+餛飩湯</t>
  </si>
  <si>
    <t>蒲燒鯛魚飯+燙青菜+荷包蛋</t>
  </si>
  <si>
    <t>玫瑰雞腿飯(少飯補菜)+荷包蛋*2</t>
  </si>
  <si>
    <t>羊肉羹(冬粉)+單點4塊土魠魚塊+滷蛋+豆芽菜+油豆腐</t>
  </si>
  <si>
    <t>蒜泥白肉+燙青菜+荷包蛋+白菜滷</t>
  </si>
  <si>
    <t>無骨雞腿排MAN 120g (飯換地瓜)+滷蛋</t>
  </si>
  <si>
    <t>饗喫四寶飯(少飯)+荷包蛋</t>
  </si>
  <si>
    <t>剁椒豬肝拌麵</t>
  </si>
  <si>
    <t>黃金鴨腿飯+荷包蛋</t>
  </si>
  <si>
    <t>拉仔麵招牌套餐+滷蛋</t>
  </si>
  <si>
    <t>蒜泥白肉便當+綜合湯</t>
  </si>
  <si>
    <t>櫻桃烤鴨飯+燒肉1兩+荷包蛋</t>
  </si>
  <si>
    <t>羊肉羹米苔目(大)</t>
  </si>
  <si>
    <t>玫瑰雞腿飯+荷包蛋</t>
  </si>
  <si>
    <t>微笑月見豬油拌飯單點 + 二哥爌肉 + 荷包蛋</t>
  </si>
  <si>
    <t>無骨雞腿排Man 120g (少飯不要地瓜)+高麗菜</t>
  </si>
  <si>
    <t>叉燒烤鴨飯(少飯補菜)+叉燒1兩+荷包蛋</t>
  </si>
  <si>
    <t>滷大排+番茄雞蛋湯</t>
  </si>
  <si>
    <t>全魷魚盤+單點4塊土魠魚+豆芽菜+滷蛋</t>
  </si>
  <si>
    <t>蒜泥白肉+燙青菜+白菜滷</t>
  </si>
  <si>
    <t>蜜汁雞腿飯+荷包蛋</t>
  </si>
  <si>
    <t>土托魚羹(麵)&lt;加大&gt;
+單點7塊</t>
  </si>
  <si>
    <t>張博涵</t>
  </si>
  <si>
    <t>無骨雞腿排Man 120g (蔥鹽飯)</t>
  </si>
  <si>
    <t>𩵚魠魚羹(麵)
+單點7塊+滷蛋</t>
  </si>
  <si>
    <t>台式無骨鹹酥雞飯+滷豆腐</t>
  </si>
  <si>
    <t>悟饕池上飯包</t>
  </si>
  <si>
    <t>農夫</t>
  </si>
  <si>
    <t>飯捲</t>
  </si>
  <si>
    <t>蒜香雞菲力飯包</t>
  </si>
  <si>
    <t>私房蜜汁雞排飯</t>
  </si>
  <si>
    <t>挪威鯖魚飯包</t>
  </si>
  <si>
    <t>230(退給宗翰80)</t>
  </si>
  <si>
    <t>泡菜雞腿(小) + 凱薩雞腿肉鬆(小) + 紫蘇梅</t>
  </si>
  <si>
    <t>檸檬油醋雞胸便當+A餐(脆皮卡拉雞排)</t>
  </si>
  <si>
    <t>台式控肉飯包</t>
  </si>
  <si>
    <t>香酥雞腿飯包</t>
  </si>
  <si>
    <t>法式塔塔雞腿餐盒(無飯)+糖心蛋量加倍</t>
  </si>
  <si>
    <t>凱薩雞腿(大) + 辣子雞丁(大)</t>
  </si>
  <si>
    <t>凱薩雞腿(小)+元氣肉鬆(小)+昆布味噌</t>
  </si>
  <si>
    <t>大G排飯包</t>
  </si>
  <si>
    <t>松露蕈菇奶油濃湯+松露薯條</t>
  </si>
  <si>
    <t>酥炸排骨飯+單點醬燒無骨雞腿</t>
  </si>
  <si>
    <t>經典池上飯包+直火烤肉</t>
  </si>
  <si>
    <t>悟厚大G排飯包</t>
  </si>
  <si>
    <t>藍帶起司豬飯(半飯)</t>
  </si>
  <si>
    <t>蒲燒鯛魚飯包</t>
  </si>
  <si>
    <t>土雞肉飯</t>
  </si>
  <si>
    <t>火烤挪威鯖魚</t>
  </si>
  <si>
    <t>塔香三杯雞飯(半飯)+單點糖醋雞腿丁</t>
  </si>
  <si>
    <t>A餐(脆皮卡拉雞排)+梅漬牛番茄+糖心蛋</t>
  </si>
  <si>
    <t>凱薩雞腿肉鬆(大)+鮪魚肉鬆(小)</t>
  </si>
  <si>
    <t>私房蜜汁雞排飯(半飯)</t>
  </si>
  <si>
    <t>凱薩雞腿肉鬆(小)+泡菜牛肉(小)</t>
  </si>
  <si>
    <t>泰式椒麻雞飯</t>
  </si>
  <si>
    <t>辣子雞丁(小)+泡菜燒肉(大)</t>
  </si>
  <si>
    <t>舒肥椒鹽雞胸(無澱粉)</t>
  </si>
  <si>
    <t>凱薩雞腿(大)+蘋果雞腿(小)</t>
  </si>
  <si>
    <t>蒜泥豬五花便當+溏心蛋量加倍+蔬菜加量(櫛瓜)+無糖綠</t>
  </si>
  <si>
    <t>泡菜牛肉(小)+元氣肉鬆(小)+昆布味噌</t>
  </si>
  <si>
    <t>辣子雞丁(大)+黑胡椒燒肉(小)</t>
  </si>
  <si>
    <t>洋蔥燒肉(大) + 黑胡椒燒肉(大)</t>
  </si>
  <si>
    <t>經典排骨(單點)+浦燒鯛魚(單點)</t>
  </si>
  <si>
    <t>A餐(脆皮卡拉雞排)+烤櫛瓜+溏心蛋*2</t>
  </si>
  <si>
    <t>凱薩雞腿肉鬆(小)+鮪魚肉鬆(小)+紫蘇梅飲品</t>
  </si>
  <si>
    <t>香酥雞腿飯包(少飯補菜)</t>
  </si>
  <si>
    <t>蘋果雞腿(小)起司+鮪魚玉米(小)+昆布味噌</t>
  </si>
  <si>
    <t>土雞肉飯(不要飯)</t>
  </si>
  <si>
    <t>招牌海南雞腿餐盒(半飯)+蔬菜加量</t>
  </si>
  <si>
    <t>凱薩雞腿(大)+紫蘇梅飲品</t>
  </si>
  <si>
    <t>椒來麻雞腿飯包</t>
  </si>
  <si>
    <t>滷雞腿飯包</t>
  </si>
  <si>
    <t>香香打拋豬便當+A餐(藍帶起司豬排)</t>
  </si>
  <si>
    <t>凱薩雞腿肉鬆(大)+鮪魚肉鬆(大)</t>
  </si>
  <si>
    <t>藍帶起司豬飯</t>
  </si>
  <si>
    <t>凱薩雞腿(大)+冬瓜茶</t>
  </si>
  <si>
    <t>海南香蔥雞胸便當+溏心蛋量加倍+無糖綠</t>
  </si>
  <si>
    <t>辣子雞丁(大)+鮪魚玉米(小)</t>
  </si>
  <si>
    <t>辣味舒肥雞胸(無澱粉)</t>
  </si>
  <si>
    <t>野菜蔬食(半飯)+單點蒜苗豬五花</t>
  </si>
  <si>
    <t>香香打拋諸便當+A餐(松露薯條)</t>
  </si>
  <si>
    <t>泡菜雞丁（大）+ 紫蘇梅飲品</t>
  </si>
  <si>
    <r>
      <rPr>
        <u/>
        <sz val="10"/>
        <color rgb="FF1155CC"/>
        <rFont val="Arial"/>
        <family val="2"/>
      </rPr>
      <t>福開</t>
    </r>
    <r>
      <rPr>
        <sz val="10"/>
        <color rgb="FF000000"/>
        <rFont val="Arial"/>
        <family val="2"/>
        <scheme val="minor"/>
      </rPr>
      <t>(</t>
    </r>
  </si>
  <si>
    <t>簡簡</t>
  </si>
  <si>
    <r>
      <rPr>
        <u/>
        <sz val="10"/>
        <color rgb="FF1155CC"/>
        <rFont val="Arial"/>
        <family val="2"/>
      </rPr>
      <t>麥當勞</t>
    </r>
    <r>
      <rPr>
        <sz val="10"/>
        <color rgb="FF000000"/>
        <rFont val="Arial"/>
        <family val="2"/>
        <scheme val="minor"/>
      </rPr>
      <t>(掃碼看菜單)</t>
    </r>
  </si>
  <si>
    <t>舒肥雞沙拉</t>
  </si>
  <si>
    <t>肉羹米粉(大)+A餐</t>
  </si>
  <si>
    <t>泰式牛肉飯(白米飯)</t>
  </si>
  <si>
    <t>薄鹽嫩烤牛肉片</t>
  </si>
  <si>
    <t>雞魯飯(小辣+大)+A+滷筍絲</t>
  </si>
  <si>
    <t>魯肉飯便當+肉羹湯</t>
  </si>
  <si>
    <t>簡簡蔬菜盒+舒肥酪梨優格雞胸+薄鹽嫩烤牛肉片</t>
  </si>
  <si>
    <t>炒麵(大)+滷鴨蛋+肉羹湯(小)</t>
  </si>
  <si>
    <t>辣味麥脆雞腿+大薯+雪碧(中)</t>
  </si>
  <si>
    <t>舒肥酪梨優格雞胸</t>
  </si>
  <si>
    <t>雞魯飯(大) +A+豆腐</t>
  </si>
  <si>
    <t>綠咖哩牛肉飯(五穀米)</t>
  </si>
  <si>
    <t>泰式烤雞腿飯(五穀米)</t>
  </si>
  <si>
    <t>肉羹飯(大)+D</t>
  </si>
  <si>
    <t>雞魯飯(大)+A+滷筍絲</t>
  </si>
  <si>
    <t>原味麥脆雞腿+大薯+雪碧(中)</t>
  </si>
  <si>
    <t>烤雞腿溫沙拉</t>
  </si>
  <si>
    <t>大薯(+$1多1件)+4塊麥克雞塊(+$1多1件)+中杯可樂</t>
  </si>
  <si>
    <t>烤雞腿飯(五穀米)</t>
  </si>
  <si>
    <t>雞魯飯(大) + 肉羹米粉(小)</t>
  </si>
  <si>
    <t>麥香魚ABC餐(大薯 中檸檬紅茶)</t>
  </si>
  <si>
    <t>日式唐揚雞(半飯)</t>
  </si>
  <si>
    <t>簡簡蔬菜盒+薄鹽嫩烤牛肉片(單點)</t>
  </si>
  <si>
    <t>燙季節時蔬+炸雞排+D(魯鴨蛋+魯貢丸)+荷包蛋</t>
  </si>
  <si>
    <t>舒肥酪梨優格雞胸(換花椰菜飯)</t>
  </si>
  <si>
    <t>雞肉飯(小)+E(燙時蔬)+荷包蛋+滷貢丸</t>
  </si>
  <si>
    <t>大薯(+$1多1件)+4塊麥克雞塊(+$1多1件)+奶茶(熱)</t>
  </si>
  <si>
    <t>勁辣雞腿堡套餐 中暑 中檸檬紅茶</t>
  </si>
  <si>
    <t>雞魯飯(大)+E(燙時蔬)</t>
  </si>
  <si>
    <t>雙層牛肉吉士堡套餐 中暑 中杯0卡可樂</t>
  </si>
  <si>
    <t>舒肥味噌蜂蜜雞胸</t>
  </si>
  <si>
    <t>蔥油雞腿飯</t>
  </si>
  <si>
    <t>滷肉飯便當+荷包蛋</t>
  </si>
  <si>
    <t>簡簡蔬菜盒+舒肥墨西哥莎莎雞胸</t>
  </si>
  <si>
    <t>炸雞排(單點)+E(燙時蔬)+荷包蛋*2</t>
  </si>
  <si>
    <t>6塊麥克雞塊(+$1多1件)+單點無糖紅茶(冰中杯)</t>
  </si>
  <si>
    <t>招牌雞胸飯（五穀米）</t>
  </si>
  <si>
    <t>舒肥泡菜雞胸</t>
  </si>
  <si>
    <t>雞肉飯（小）+烤雞排+燙季節時蔬</t>
  </si>
  <si>
    <t>嫩煎雞腿堡+中薯＋雪碧（中）</t>
  </si>
  <si>
    <r>
      <rPr>
        <u/>
        <sz val="10"/>
        <color rgb="FF1155CC"/>
        <rFont val="Arial"/>
        <family val="2"/>
      </rPr>
      <t>kfc(</t>
    </r>
    <r>
      <rPr>
        <u/>
        <sz val="10"/>
        <color rgb="FFF4CCCC"/>
        <rFont val="Arial"/>
        <family val="2"/>
      </rPr>
      <t>彣山訂</t>
    </r>
    <r>
      <rPr>
        <u/>
        <sz val="10"/>
        <color rgb="FF1155CC"/>
        <rFont val="Arial"/>
        <family val="2"/>
      </rPr>
      <t>)</t>
    </r>
  </si>
  <si>
    <r>
      <rPr>
        <u/>
        <sz val="10"/>
        <color rgb="FF1155CC"/>
        <rFont val="Arial"/>
        <family val="2"/>
        <scheme val="minor"/>
      </rPr>
      <t>土木(</t>
    </r>
    <r>
      <rPr>
        <u/>
        <sz val="10"/>
        <color rgb="FFF4CCCC"/>
        <rFont val="Arial"/>
        <family val="2"/>
        <scheme val="minor"/>
      </rPr>
      <t>珉豪</t>
    </r>
    <r>
      <rPr>
        <u/>
        <sz val="10"/>
        <color rgb="FF1155CC"/>
        <rFont val="Arial"/>
        <family val="2"/>
        <scheme val="minor"/>
      </rPr>
      <t>)</t>
    </r>
  </si>
  <si>
    <t>金豬腿庫飯</t>
  </si>
  <si>
    <t>雞排飯(半飯)</t>
  </si>
  <si>
    <t>滷排骨便當+蘿蔔貢丸湯+荷包蛋</t>
  </si>
  <si>
    <t>雙寶飯便當+半熟荷包蛋*2</t>
  </si>
  <si>
    <t>雙寶飯便當+荷包蛋</t>
  </si>
  <si>
    <t>魯肉飯便當+蘿蔔貢丸湯</t>
  </si>
  <si>
    <t>招牌雙層牛肉三明治(不芥末醬不番茄醬)+豆漿紅茶(冰)</t>
  </si>
  <si>
    <t>40685-炸雞套餐送蛋撻 (咔啦脆雞(辣)x2 + 1顆原味蛋撻 +1份香酥脆薯(小)x1 +百事可樂(中)x1)</t>
  </si>
  <si>
    <t>蔬食輕沙拉(加一份烤肉、和風醬)+豆漿紅茶(冰)</t>
  </si>
  <si>
    <t>pa死</t>
  </si>
  <si>
    <t>塔香烤肉蛋餅*2</t>
  </si>
  <si>
    <t xml:space="preserve"> 怕死</t>
  </si>
  <si>
    <t>招牌炭烤肉蛋(加起司)+c炸物飲料套餐(薯條+冰公社奶茶)</t>
  </si>
  <si>
    <t>雙寶飯便當+蘿蔔貢丸湯</t>
  </si>
  <si>
    <t>怕ss</t>
  </si>
  <si>
    <t>炸排骨便當+荷包蛋</t>
  </si>
  <si>
    <t>義式香草紙包雞+A+七喜(中)  需要刀叉</t>
  </si>
  <si>
    <t>花生吮指嫩雞蛋堡C雙享餐(上校雞塊4塊+奶皇流心Q蛋撻+冰無糖綠茶(中)</t>
  </si>
  <si>
    <t>荷包蛋+青菜+味噌湯(不蔥)+炸排骨</t>
  </si>
  <si>
    <t>花生吮指嫩雞蛋堡C雙享餐(配餐上校雞塊4塊+ 奶皇流心Q蛋撻+ 冰無糖綠茶(中)</t>
  </si>
  <si>
    <t>雙牛培根起司穀堡+ 香蔥雙蛋蛋餅</t>
  </si>
  <si>
    <t>大比目魚飯</t>
  </si>
  <si>
    <t>雙寶飯便當+滷蛋</t>
  </si>
  <si>
    <t>滷排骨便當 + 荷包蛋x3</t>
  </si>
  <si>
    <t>義式香草紙包雞C雙享餐
義式香草紙包雞x1
上校雞塊4塊x1
原味蛋撻x1
經典熱奶茶(中)x1
需要刀叉及手套x1</t>
  </si>
  <si>
    <t>泡菜烤肉鐵板麵(加起司)+玉米濃湯(多胡椒)</t>
  </si>
  <si>
    <t>花生熔岩咔啦雞腿堡C雙享餐+上校雞塊4塊+奶皇流心Q蛋塔+冰無糖綠茶</t>
  </si>
  <si>
    <t>芋泥肉鬆吐司+薯餅蛋餅+公社紅茶</t>
  </si>
  <si>
    <t>招牌碳烤肉蛋吐司+生菜+c炸物套餐(薯條+熱公社奶茶)</t>
  </si>
  <si>
    <t>大比目魚飯(半飯)</t>
  </si>
  <si>
    <t>花生吮指嫩雞蛋堡C雙享餐(上校雞塊四塊 + 原味蛋塔 + 經典冰奶去冰)</t>
  </si>
  <si>
    <t>雙牛培根起司穀堡(不芥末醬不番茄醬) + 香蔥雙蛋蛋餅</t>
  </si>
  <si>
    <t>招牌腿庫便當 + 荷包蛋</t>
  </si>
  <si>
    <t>秘制辣味肉蛋吐司(不要美乃滋/多胡椒)+B餐(沙拉不要醬)+非基改豆漿(無糖/冰)</t>
  </si>
  <si>
    <t>炸雞腿飯(半飯)</t>
  </si>
  <si>
    <t>單點滷排骨+青菜+綜合滷味</t>
  </si>
  <si>
    <t>紐奧良烤雞腿堡A餐（中脆薯＋去冰無糖綠）</t>
  </si>
  <si>
    <t xml:space="preserve">招牌炭烤肉蛋換漢堡+C炸物飲料套餐((冰公社紅茶+雞塊)
</t>
  </si>
  <si>
    <t>滷排骨便當+青菜</t>
  </si>
  <si>
    <t>有食祿</t>
  </si>
  <si>
    <r>
      <rPr>
        <u/>
        <sz val="10"/>
        <color rgb="FF1155CC"/>
        <rFont val="inherit"/>
      </rPr>
      <t>香噴噴雞肉飯</t>
    </r>
  </si>
  <si>
    <t>厚燒日法式餐盒</t>
  </si>
  <si>
    <t>打拋豬肉椰香飯+有食祿紅茶</t>
  </si>
  <si>
    <t>檸檬烤雞腿餐盒</t>
  </si>
  <si>
    <t>紅酒烤牛肉</t>
  </si>
  <si>
    <t>打拋豬肉椰香飯</t>
  </si>
  <si>
    <t xml:space="preserve">炒麵便當+苦瓜排骨湯 </t>
  </si>
  <si>
    <t>烤魚排佐蕃茄莎莎餐盒</t>
  </si>
  <si>
    <t>海南雞腿椰香飯</t>
  </si>
  <si>
    <t>肉燥便當+貢丸湯</t>
  </si>
  <si>
    <t>海南雞腿椰香飯+有食祿紅茶</t>
  </si>
  <si>
    <t>雞肉便當+荷包蛋*2</t>
  </si>
  <si>
    <t>雞肉便當+苦瓜排骨湯</t>
  </si>
  <si>
    <t>雞肉便當+香腸+滷蛋</t>
  </si>
  <si>
    <t>控肉便當+單點半條鯖魚</t>
  </si>
  <si>
    <t>炒麵(小、東泉)+荷包蛋+白菜滷+隔間肉湯</t>
  </si>
  <si>
    <t>香料烤豬排（少飯）</t>
  </si>
  <si>
    <t>炒麵(小、東泉)+滷蛋+三角油豆腐+豆輪+燙青菜(不蒜泥)</t>
  </si>
  <si>
    <t>檸檬烤雞腿餐盒(不飯)</t>
  </si>
  <si>
    <t>炒麵便當(加辣)+皮蛋豆腐</t>
  </si>
  <si>
    <t>蒜香烤雞排(少飯)</t>
  </si>
  <si>
    <t xml:space="preserve">紅酒烤牛肉 </t>
  </si>
  <si>
    <t>皮蛋豆腐 + 燙青菜+味噌湯(不蔥)</t>
  </si>
  <si>
    <t>檸檬烤雞腿餐盒(半飯)</t>
  </si>
  <si>
    <t>茶王雞腿+荷包蛋+泰式奶茶</t>
  </si>
  <si>
    <t>皮蛋豆腐+白菜滷+豬血湯+荷包蛋*2+滷蛋</t>
  </si>
  <si>
    <t>紅酒烤牛肉(半飯)</t>
  </si>
  <si>
    <t>雞肉飯(大)+隔間肉+皮蛋豆腐</t>
  </si>
  <si>
    <t>雞肉便當+每日小菜</t>
  </si>
  <si>
    <t>紅酒烤牛肉(少飯)</t>
  </si>
  <si>
    <t>雞肉飯(大)+單點半條鯖魚+苦瓜排骨湯+荷包蛋</t>
  </si>
  <si>
    <t>蒜香烤雞排餐盒</t>
  </si>
  <si>
    <t>單點茶王雞腿+香撕雞肉</t>
  </si>
  <si>
    <t>單點腿排+燙青菜+滷蛋*2</t>
  </si>
  <si>
    <t xml:space="preserve">檸檬烤雞腿餐盒(不飯) </t>
  </si>
  <si>
    <t>ㄅ</t>
  </si>
  <si>
    <t>悠油</t>
  </si>
  <si>
    <t>米米堡(菜單在下面)</t>
  </si>
  <si>
    <t>脆皮無骨雞腿餐</t>
  </si>
  <si>
    <t>卡拉雞腿堡(加蛋) + B餐(薯條+阿薩姆紅茶(冰))</t>
  </si>
  <si>
    <t>四寶飯+荷包蛋</t>
  </si>
  <si>
    <t>單點檸香嫩雞腿+單點蒜味板煎嫩雞胸</t>
  </si>
  <si>
    <t>九菜-花雕雞腿便當</t>
  </si>
  <si>
    <t>三寶飯+單點香腸</t>
  </si>
  <si>
    <t>鹽烤松阪豬餐</t>
  </si>
  <si>
    <t>卡拉雞腿堡(加蛋) + A餐(薯餅+四季春(冰))</t>
  </si>
  <si>
    <t>龍蝦沙拉蝦排堡+B餐(薯條+四季春(冰))</t>
  </si>
  <si>
    <t>七菜-椒鹽鯖魚</t>
  </si>
  <si>
    <t>三寶飯+荷包蛋</t>
  </si>
  <si>
    <t xml:space="preserve">九菜-檸香嫩雞腿便當 </t>
  </si>
  <si>
    <t>四寶飯(半飯)+荷包蛋</t>
  </si>
  <si>
    <t>九菜-炙燒蔥鹽舒肥板腱牛</t>
  </si>
  <si>
    <t>花枝排蝦堡(加蛋) + 雞排米米堡</t>
  </si>
  <si>
    <t>鹽烤松阪豬餐(1/3飯)</t>
  </si>
  <si>
    <t>蒲燒鯛魚飯(半飯)</t>
  </si>
  <si>
    <t>芋泥派米堡(加生菜)+芋泥派+起司球</t>
  </si>
  <si>
    <t>鱸魚五穀米飯(半飯)</t>
  </si>
  <si>
    <t>脆皮無骨雞腿餐（1/3飯）</t>
  </si>
  <si>
    <t>卡拉雞腿堡(加蛋) +B餐(薯條+四季春(冰))</t>
  </si>
  <si>
    <t>九菜-手打日式豬肉豆腐漢堡排便當</t>
  </si>
  <si>
    <t>燒肉米米堡(加蛋) + 雞排米米堡</t>
  </si>
  <si>
    <t>酥炸雞排飯+單點炸排骨</t>
  </si>
  <si>
    <t>卡拉雞腿堡(加蛋)+鮮奶茶</t>
  </si>
  <si>
    <t>四寶飯(不飯)+荷包蛋</t>
  </si>
  <si>
    <t>單點-鮭魚+單點-塔香三杯杏包菇</t>
  </si>
  <si>
    <t>九菜-泰式塔香爆料嫩雞胸便當</t>
  </si>
  <si>
    <t>板腱牛(單點)+鯛魚(單點)</t>
  </si>
  <si>
    <t>雞排米米堡(加蛋)+B餐(薯條+四季春(冰))</t>
  </si>
  <si>
    <t>單點-香鬆舒肥鮭魚+單點-塔香三杯杏包菇</t>
  </si>
  <si>
    <t>卡拉雞腿堡(加蛋) + D餐(雞米花+四季春(冰))</t>
  </si>
  <si>
    <t>九菜-海陸雙拼</t>
  </si>
  <si>
    <t>魚排米米堡(加蛋) + B餐(薯條+四季春 冰)</t>
  </si>
  <si>
    <t>九菜-涼拌蔥鹽嫩雞胸便當</t>
  </si>
  <si>
    <t>卡拉雞腿堡(加蛋) + C餐(QQ球+四季春(冰))</t>
  </si>
  <si>
    <t>烤松阪豬餐</t>
  </si>
  <si>
    <t>厚切五花泡菜堡+ C餐(QQ球+四季春(冰))</t>
  </si>
  <si>
    <t>魚排米米堡(加生菜)+D餐(雞米花+四季春(冰))</t>
  </si>
  <si>
    <t>魚排米米堡(加蛋) + B餐(薯條+阿薩姆紅茶 冰)</t>
  </si>
  <si>
    <t>玫瑰雞腿飯 + 荷包蛋</t>
  </si>
  <si>
    <t>舒肥香煎雞胸餐(不要飯)</t>
  </si>
  <si>
    <t>燒肉米米堡(加蛋加生菜)+四季春</t>
  </si>
  <si>
    <t>招牌水餃*6+韓式臘味水餃*6 + 羅波湯</t>
  </si>
  <si>
    <t>菌菇馬鈴薯便當(少飯)+冷泡茉香無糖綠茶</t>
  </si>
  <si>
    <t>紅醬番茄雞肉飯+紅茶</t>
  </si>
  <si>
    <t>脆皮卡拉炸雞排(單點)+烤櫛瓜+溏心蛋</t>
  </si>
  <si>
    <t>青醬羅勒雞肉麵+香蒜麵包+紅茶</t>
  </si>
  <si>
    <t>招牌水餃*10 + 韭菜水餃*6+旗魚花枝丸湯</t>
  </si>
  <si>
    <t>蒜泥豬五花便當+A(脆皮卡拉雞排)</t>
  </si>
  <si>
    <t>咖哩雞肉飯+奶茶</t>
  </si>
  <si>
    <t>韭菜水餃*10+旗魚花枝丸湯+黑豆漿</t>
  </si>
  <si>
    <t>韓式辣味水餃*10+旗魚花枝丸湯+黑豆漿</t>
  </si>
  <si>
    <t>蒜香白酒蛤蠣麵+雞肉</t>
  </si>
  <si>
    <t>韭菜鍋貼*15+酸辣湯</t>
  </si>
  <si>
    <t>麻辣牛肉麵</t>
  </si>
  <si>
    <t>招牌水餃*10+黃金豆腐*1+薄鹽毛豆*1</t>
  </si>
  <si>
    <t>牛腱*2+滷蛋+2</t>
  </si>
  <si>
    <t>香香打拋豬便當(少飯)+蔬菜加量+冷泡茉香無糖綠茶</t>
  </si>
  <si>
    <t>紅燒牛湯餃(不加酸菜)+紅茶</t>
  </si>
  <si>
    <t>菜肉大餛飩湯+酸辣湯面</t>
  </si>
  <si>
    <t>紅燒牛肉湯麵+米血+大豆干+滷蛋</t>
  </si>
  <si>
    <t>泰式酸辣雞腿餐盒(不飯)+蔬菜加量(花椰菜)</t>
  </si>
  <si>
    <t>番茄紅醬雞肉麵+雞肉</t>
  </si>
  <si>
    <t>燙青菜(不蒜、不油)+古早味排骨+滷蛋+皮蛋豆腐</t>
  </si>
  <si>
    <t>法式塔塔雞腿餐盒(少飯)</t>
  </si>
  <si>
    <t>帕森乳酪肉醬麵+雞肉（加辣）</t>
  </si>
  <si>
    <t>麻醬乾拌麵(小)+滷蛋+燙青菜</t>
  </si>
  <si>
    <t>海南香蔥雞胸便當 + 溏心蛋量加倍 + 無糖綠</t>
  </si>
  <si>
    <t>泡菜鍋貼*15 + 酸辣湯</t>
  </si>
  <si>
    <t>檸檬油醋雞胸便當(不飯)+蔬菜加量(櫛瓜)+冷泡茉香無糖綠茶</t>
  </si>
  <si>
    <t>玉米鍋貼*8+玉米濃湯+黑豆漿*2</t>
  </si>
  <si>
    <t>紅醬番茄雞肉飯+飯</t>
  </si>
  <si>
    <t>麻醬乾拌麵+滷蛋+豆皮+海帶+豆干</t>
  </si>
  <si>
    <t>和風秋葵+薄鹽毛豆+滷蛋+鮮蝦水餃*6</t>
  </si>
  <si>
    <t>牛腱+滷蛋*2+海帶+燙青菜</t>
  </si>
  <si>
    <t xml:space="preserve">   </t>
  </si>
  <si>
    <t>青醬羅勒雞肉麵+雞肉+焗烤</t>
  </si>
  <si>
    <t>麻將乾拌麵(小)+滷蛋*2+豆皮+燙青菜</t>
  </si>
  <si>
    <t>招牌海南雞腿飯+蔬菜加量</t>
  </si>
  <si>
    <t>帕森乳酪肉醬麵+起司濃湯</t>
  </si>
  <si>
    <t>招牌水餃*2 + 韭菜水餃*2+咖哩水餃*2+韓式辣味水餃*2+招牌乾麵+燙青菜+滷蛋</t>
  </si>
  <si>
    <t>麻將乾拌麵(小)+燙青菜+滷蛋+豆皮+大豆干</t>
  </si>
  <si>
    <t>紅燒牛肉冬粉(加蔥)</t>
  </si>
  <si>
    <t>麻辣乾拌麵(小)+青菜+滷蛋</t>
  </si>
  <si>
    <t xml:space="preserve">麻辣乾便麵(大)+米血+可爾必思 </t>
  </si>
  <si>
    <t>招牌海南雞腿飯</t>
  </si>
  <si>
    <t>辣味鍋貼*15+玉米濃湯</t>
  </si>
  <si>
    <t xml:space="preserve">麻辣乾拌麵(大)+米血+可爾必思 </t>
  </si>
  <si>
    <t>蒜泥五花肉便當(少飯)+蔬菜加量(節瓜)+糖心蛋</t>
  </si>
  <si>
    <t>芝士奶油培根麵+雞肉</t>
  </si>
  <si>
    <t>韭菜鍋貼*12+無糖豆漿</t>
  </si>
  <si>
    <t>麻將乾拌麵(小) + 滷蛋 + 海帶 + 豆乾</t>
  </si>
  <si>
    <t>招牌水餃*4+滷蛋*2+涼拌豆腐(不要醬)+燙青菜(不蒜、不油)</t>
  </si>
  <si>
    <t>滷蛋*2+豆皮*1+海帶*1+燙青菜*2</t>
  </si>
  <si>
    <t>八廚職人弁当</t>
  </si>
  <si>
    <t>好好丸(下面</t>
  </si>
  <si>
    <t>就醬拌(菜單在下面</t>
  </si>
  <si>
    <t>辰星辰</t>
  </si>
  <si>
    <t>和風牛肉便當+A餐(現烤香腸+大骨竹筍湯)</t>
  </si>
  <si>
    <t>紅燒牛肉醬拌麵+糖心蛋</t>
  </si>
  <si>
    <t>好吃雞肉飯(有配菜)+油豆腐雞湯</t>
  </si>
  <si>
    <t>原味豬嫩豆腐</t>
  </si>
  <si>
    <t>照燒雞腿便當+A餐(現烤香腸+味增湯)</t>
  </si>
  <si>
    <t>麻婆肉醬拌麵+每日好湯+獨家秘製排骨</t>
  </si>
  <si>
    <t>炸雞石鍋伴飯</t>
  </si>
  <si>
    <t>好吃雞肉飯+滷蛋+貢丸雞湯</t>
  </si>
  <si>
    <t>招牌燒肉便當+A(大根貢丸湯)</t>
  </si>
  <si>
    <t>金黃酥炸鱈魚排+浦燒鯛魚(單點)</t>
  </si>
  <si>
    <t>鐵路大排骨</t>
  </si>
  <si>
    <t>紅燒牛肉醬拌麵+獨家秘製排骨</t>
  </si>
  <si>
    <t>泡菜牛嫩豆腐</t>
  </si>
  <si>
    <t>黑胡椒牛肉醬拌麵+糖心蛋+燙青菜(地瓜葉)</t>
  </si>
  <si>
    <t>辣味豬嫩泡菜</t>
  </si>
  <si>
    <t>醬燒炭火燒肉+單點胡麻雞胸</t>
  </si>
  <si>
    <t>紅燒牛肉醬拌麵（最好別給我看到蔥）+獨家秘製排骨</t>
  </si>
  <si>
    <t>薄鹽舒肥雞胸餐盒(少飯)+糖心蛋</t>
  </si>
  <si>
    <t>黃金豬排便當+荷包蛋</t>
  </si>
  <si>
    <t>嫩蛋佐蝦仁+蒲燒鯛魚(單點)</t>
  </si>
  <si>
    <t>好吃雞肉飯(有配菜)+但</t>
  </si>
  <si>
    <t>泡菜燒肉便當(不飯)+荷包蛋+雙色小菜</t>
  </si>
  <si>
    <t>番茄牛肉醬拌麵+獨家秘製排骨+燙青菜(不油、不蒜)</t>
  </si>
  <si>
    <t>泡菜牛嫩豆腐+雞蛋</t>
  </si>
  <si>
    <t>單點雞肉+燙青菜(不油不蒜)+滷蛋*2</t>
  </si>
  <si>
    <t>和風牛肉便當+A餐(現烤香腸+味增湯)</t>
  </si>
  <si>
    <t>黃金無骨雞腿排+蒲燒鯛魚(單點)</t>
  </si>
  <si>
    <t>咖哩牛肉醬拌麵+燙青菜+糖心蛋</t>
  </si>
  <si>
    <t>好吃雞肉飯(少飯有配菜)+雞湯+滷蛋</t>
  </si>
  <si>
    <t>和風牛肉便當+B餐(現烤香腸+黃金油切綠)</t>
  </si>
  <si>
    <t>日式胡麻雞胸餐盒+蒲燒鯛魚(單點)</t>
  </si>
  <si>
    <t>泡菜燒肉便當(半飯)+B餐(現烤香腸+黃金油切綠)</t>
  </si>
  <si>
    <t>薄鹽舒肥雞胸餐盒(不飯)+香甜地瓜泥</t>
  </si>
  <si>
    <t>獨家炸醬拌麵 +套餐(每日好湯+排骨)</t>
  </si>
  <si>
    <t>好吃雞肉飯(有配菜)+油豆腐+滷蛋</t>
  </si>
  <si>
    <t>和風牛肉便當+香腸+蛋</t>
  </si>
  <si>
    <t>蒜香嫩蛋佐蝦仁餐盒(少飯)+蒲燒鯛魚(單點)</t>
  </si>
  <si>
    <t>紅燒牛肉醬拌麵(不紅蘿蔔)+燙青菜+糖心蛋</t>
  </si>
  <si>
    <t>韓式炸雞(經典洋釀)</t>
  </si>
  <si>
    <t>單點雞肉+貢丸雞湯+滷蛋*2</t>
  </si>
  <si>
    <t>薄鹽舒肥雞胸餐盒+糖心蛋</t>
  </si>
  <si>
    <t>番茄肉醬拌麵(多醬)+麵+糖心蛋*2</t>
  </si>
  <si>
    <t>韓式炸機</t>
  </si>
  <si>
    <t>好吃雞肉飯(有配菜)+油豆腐</t>
  </si>
  <si>
    <t>套餐(傳統手工酢醬拌麵+每日好湯+燙青菜)+燙青菜</t>
  </si>
  <si>
    <t>好吃雞肉飯(有配菜)(飯換菜)+雞湯+滷蛋</t>
  </si>
  <si>
    <t>招牌燒肉便當+莓果茶</t>
  </si>
  <si>
    <t>香麻口水雞胸餐盒+糖心蛋</t>
  </si>
  <si>
    <t>辣味豬嫩豆腐</t>
  </si>
  <si>
    <t>好吃雞肉飯(有配菜)+雞湯</t>
  </si>
  <si>
    <t>好吃雞肉飯(有配菜)+雞湯+滷蛋</t>
  </si>
  <si>
    <t>黃金豬排便當+梅果茶</t>
  </si>
  <si>
    <t>照燒雞腿便當+梅果茶</t>
  </si>
  <si>
    <t>蜜汁雞排便當(不飯)</t>
  </si>
  <si>
    <t>薄鹽舒肥雞胸餐盒(不要飯)+溏心蛋</t>
  </si>
  <si>
    <t>獨家秘製排骨(單點)+燙青菜(不油)+溏心蛋</t>
  </si>
  <si>
    <t>原味豬嫩豆腐(不要附飯)</t>
  </si>
  <si>
    <t>好吃雞肉飯(有配菜、飯換菜)+滷蛋*2</t>
  </si>
  <si>
    <t>米浪飯捲</t>
  </si>
  <si>
    <t>二十一点港式餐飲</t>
  </si>
  <si>
    <t>燒臘教父</t>
  </si>
  <si>
    <t>梅干肉餅煲仔飯+蛋</t>
  </si>
  <si>
    <t>四寶飯</t>
  </si>
  <si>
    <t>超狂五寶飯 + 鴨頭 * 2</t>
  </si>
  <si>
    <t>臘味叉燒煲仔飯</t>
  </si>
  <si>
    <t>招牌鴛鴦組合涼麵(大)+(魚丸湯+蛋)+貢丸湯</t>
  </si>
  <si>
    <t>洋蔥牛肉(大)+昆布味增</t>
  </si>
  <si>
    <t>鮮蝦雲吞撈麵(細)+紅茶</t>
  </si>
  <si>
    <t>極品土雞腿飯</t>
  </si>
  <si>
    <t>雞腿捲MAN+雞皮30</t>
  </si>
  <si>
    <t>貴妃雞腿飯+糖心蛋</t>
  </si>
  <si>
    <t>鮪魚肉鬆(大)+起司 + 昆布味噌 + 冬瓜茶</t>
  </si>
  <si>
    <t>脆皮燒肉飯+鴨頭</t>
  </si>
  <si>
    <t>蝦餃皇+紅茶</t>
  </si>
  <si>
    <t>招牌三寶飯</t>
  </si>
  <si>
    <t>招牌鴛鴦組合(大)++單點各半(12個)</t>
  </si>
  <si>
    <t>至尊鴨腿飯+脆皮燒肉</t>
  </si>
  <si>
    <t>泡菜雞丁+起司(小)+凱薩雞腿肉鬆(大)</t>
  </si>
  <si>
    <t>超狂五寶飯！</t>
  </si>
  <si>
    <t>無蒜味雞絲涼麵（小) +單點鴨血(9個)+紅茶</t>
  </si>
  <si>
    <t>無蒜味雞絲涼皮+單點各半(12個)</t>
  </si>
  <si>
    <t>凱薩雞腿(小)+鳳梨牛肉(大)</t>
  </si>
  <si>
    <t>雞胸Man(大)</t>
  </si>
  <si>
    <t>皮蛋瘦肉粥+冰火波羅</t>
  </si>
  <si>
    <t>蔬果雞腿(大) + 紫蘇梅</t>
  </si>
  <si>
    <t>無蒜味雞絲涼皮(小)+單點各半(12個)</t>
  </si>
  <si>
    <t>泡菜雞丁(大)+鳳梨牛肉(小)</t>
  </si>
  <si>
    <t>大雞腿MAN(不飯換地瓜)+滷蛋+小雞翅*2</t>
  </si>
  <si>
    <t>香滑鮮蝦腸粉+蟹黃蒸燒賣</t>
  </si>
  <si>
    <t>招牌雞絲涼麵（小）+各半(9個)</t>
  </si>
  <si>
    <t>凱薩雞腿肉鬆(大)+昆布味噌+紫蘇梅</t>
  </si>
  <si>
    <t>無骨雞腿排MAN(小)(不飯換地瓜)+四季豆</t>
  </si>
  <si>
    <t>法蘭西多士+港式蘿蔔糕</t>
  </si>
  <si>
    <t>蘋果雞腿(大)+凱薩雞腿(小)</t>
  </si>
  <si>
    <t>北菇滑雞蒸飯+梅子雪碧</t>
  </si>
  <si>
    <t>單點各半(9個)+味噌湯(不蔥)+有機冷泡紅茶</t>
  </si>
  <si>
    <t>元氣肉鬆(大)+蘋果雞丁(小+起司)</t>
  </si>
  <si>
    <t>冰火菠蘿油+香菇燉雞湯</t>
  </si>
  <si>
    <t>招牌雞絲鴛鴦組合大+蛋花湯</t>
  </si>
  <si>
    <t>臘味叉燒煲仔飯+蛋</t>
  </si>
  <si>
    <t>至尊鴨腿飯</t>
  </si>
  <si>
    <t>招牌雞絲涼麵(大)+單點各半(9個)</t>
  </si>
  <si>
    <t>鮪魚肉鬆(大)+凱薩雞腿(大)</t>
  </si>
  <si>
    <t>招牌雞絲涼麵（小) +單點鴨血(12個)</t>
  </si>
  <si>
    <t>鮪魚玉米(小)+凱薩雞腿肉鬆(大)</t>
  </si>
  <si>
    <t>無骨雞腿排Man(小)(不飯換地瓜)+香菇</t>
  </si>
  <si>
    <t>蜜汁叉燒酥+冰火菠蘿油</t>
  </si>
  <si>
    <t>櫻桃烤鴨飯</t>
  </si>
  <si>
    <t>招牌雞絲涼麵（大) +單點鴨血(9個)</t>
  </si>
  <si>
    <t>鮮蝦腐皮捲 + 港式蘿蔔糕</t>
  </si>
  <si>
    <t>極品土雞腿飯+脆皮燒肉</t>
  </si>
  <si>
    <t>招牌雞絲鴛鴦組合(小)+味增湯三合一+各式小菜</t>
  </si>
  <si>
    <t>蘋果雞腿(大)+蔬果雞腿(小)</t>
  </si>
  <si>
    <t>無骨雞腿排MAN（小）（少飯補地瓜）＋花椰菜</t>
  </si>
  <si>
    <t>港式蘿蔔糕+香菇燉雞湯</t>
  </si>
  <si>
    <t>教父糖心蛋+貴妃雞腿飯</t>
  </si>
  <si>
    <t>招牌鴛鴦組合(小)+豬肚</t>
  </si>
  <si>
    <t>凱薩雞腿肉鬆(小)+昆布味噌</t>
  </si>
  <si>
    <t>豬舌man(不飯換地瓜)</t>
  </si>
  <si>
    <t>冰火菠蘿油+柱侯牛肚蒸飯+奶黃蘋果酥</t>
  </si>
  <si>
    <t>雞腿捲MAN+地瓜30</t>
  </si>
  <si>
    <t>海鮮魚翅餃+糯米雞</t>
  </si>
  <si>
    <t>皮蛋瘦肉粥+梅子可樂</t>
  </si>
  <si>
    <t>招牌雞絲涼麵(大) + 紅茶</t>
  </si>
  <si>
    <t>鮪魚玉米(大 加起司) + 冬瓜茶</t>
  </si>
  <si>
    <t>墨魚丸撈麵 + 冰火菠蘿油</t>
  </si>
  <si>
    <t>貴妃雞腿飯</t>
  </si>
  <si>
    <t>麻辣鴨血(鍋底)+青菜</t>
  </si>
  <si>
    <t>泡菜雞丁(大)+起司+昆布味噌</t>
  </si>
  <si>
    <t>香菇炖雞湯+ 冰火菠蘿油</t>
  </si>
  <si>
    <t>經典四寶飯(半飯)</t>
  </si>
  <si>
    <t>颱風假</t>
  </si>
  <si>
    <t xml:space="preserve"> 越南法式潛艇堡</t>
  </si>
  <si>
    <t>韓小廚(只有豆腐鍋跟拌飯)</t>
  </si>
  <si>
    <t>泰式打拋豬肉米線 + 紅茶</t>
  </si>
  <si>
    <t>南洋沙嗲牛肉 108 + 沙嗲牛 42</t>
  </si>
  <si>
    <t>海南雞腿肉多多+烤櫛瓜+蔬菜加倍(花椰菜)</t>
  </si>
  <si>
    <t>海陸雙拼米線</t>
  </si>
  <si>
    <t>蒜泥豬五花便當(半飯)+蔬菜加量(櫛瓜)+糖心蛋量加倍</t>
  </si>
  <si>
    <t>咖哩泡菜牛肉醬拌麵(不要菜)+獨家秘製排骨</t>
  </si>
  <si>
    <t>番茄肉醬拌麵+每日好湯+獨家秘製排骨</t>
  </si>
  <si>
    <t>蒜香雪花牛肉+熟成紅茶</t>
  </si>
  <si>
    <t>越南咖啡牛乳+咖椰乳酪西多士</t>
  </si>
  <si>
    <t>獨家炸醬拌麵+獨家秘製排骨</t>
  </si>
  <si>
    <t>海陸雙拼短法+低脂雞</t>
  </si>
  <si>
    <t>香香打拋豬便當(半飯)+蔬菜加量(櫛瓜)+糖心蛋量加倍</t>
  </si>
  <si>
    <t>番茄肉醬拌麵 (不加豆芽)+每日好湯+獨家秘製排骨</t>
  </si>
  <si>
    <t>番茄肉醬拌麵(醬多)+糖心蛋*2</t>
  </si>
  <si>
    <t>招牌海南雞腿餐盒(不飯)+蔬菜加量(花椰菜)+糖心蛋加倍</t>
  </si>
  <si>
    <t>野菜香茅燒肉短法+沙嗲牛+蛋</t>
  </si>
  <si>
    <t>黑胡椒牛肉醬拌麵+燙青菜+糖心蛋</t>
  </si>
  <si>
    <t>蒜香雪花牛肉短法+雪藏生乳紅茶(無糖微冰)</t>
  </si>
  <si>
    <t>低脂嬍雞柳米線</t>
  </si>
  <si>
    <t>蒜香雪花牛肉短法+雪藏生乳紅茶(微糖微冰)</t>
  </si>
  <si>
    <t>黑胡椒牛肉醬拌麵+燙青菜+溏心蛋</t>
  </si>
  <si>
    <t>低脂舒肥嫩雞短法+羅勒蒜香奶油烤片</t>
  </si>
  <si>
    <t>卡拉炸雞排(單點)+烤櫛瓜(單點)</t>
  </si>
  <si>
    <t>燙青菜+溏心蛋+沙茶肉醬拌麵(不要紅蘿蔔)</t>
  </si>
  <si>
    <t>生乳奶油卡士達+咖椰乳酪西多士</t>
  </si>
  <si>
    <t>總匯火腿燒肉短法+低脂雞</t>
  </si>
  <si>
    <t>韓式炸機(雪濃起司)</t>
  </si>
  <si>
    <t>招牌海南雞腿餐盒(半飯)+蔬菜加量(櫛瓜)</t>
  </si>
  <si>
    <t>番茄肉醬拌麵+每日好湯+燙青菜+糖心蛋</t>
  </si>
  <si>
    <t>雪藏生乳紅茶(去冰無糖)+田園野菜嫩煎蛋(葷)</t>
  </si>
  <si>
    <t>蒜泥豬五花便當(不飯)+蔬菜加量(櫛瓜)+糖心蛋量加倍</t>
  </si>
  <si>
    <t>黑胡椒牛肉醬拌麵+燙青菜(地瓜葉)</t>
  </si>
  <si>
    <t>總匯火腿燒肉米線</t>
  </si>
  <si>
    <t>海南香蔥雞胸便當(不飯) +蔬菜加量(櫛瓜)</t>
  </si>
  <si>
    <t>獨家秘製排骨(單點)+燙青菜+糖心蛋</t>
  </si>
  <si>
    <t>野菜蜜汁燒肉短法+蛋+熟成紅茶(無糖微冰)</t>
  </si>
  <si>
    <t>原味豬嫩豆腐鍋(不要飯)</t>
  </si>
  <si>
    <r>
      <rPr>
        <u/>
        <sz val="17"/>
        <color rgb="FF1155CC"/>
        <rFont val="Arial, sans-serif"/>
      </rPr>
      <t>韓小廚</t>
    </r>
    <r>
      <rPr>
        <sz val="17"/>
        <color rgb="FF000000"/>
        <rFont val="Arial, sans-serif"/>
      </rPr>
      <t>(只有拌飯跟豆腐鍋)</t>
    </r>
  </si>
  <si>
    <t>烤雞腿飯(加蒜泥)</t>
  </si>
  <si>
    <t>四川宮保雞丁麵+洋蔥圈</t>
  </si>
  <si>
    <t>烤櫛瓜(單點)+脆皮卡拉炸雞排(單點)</t>
  </si>
  <si>
    <t>招牌海南雞腿餐盒(不飯)+蔬菜加量(櫛瓜)+糖心蛋加倍</t>
  </si>
  <si>
    <t>青醬羅勒蛤蜊麵(小辣) + 香蒜麵包</t>
  </si>
  <si>
    <t>蒜香白酒蛤蜊麵+焗烤</t>
  </si>
  <si>
    <t>蔥油無骨雞腿排餐+錫蘭紅茶</t>
  </si>
  <si>
    <t>午餐肉石鍋拌飯</t>
  </si>
  <si>
    <t>招牌海南雞腿餐盒+泰式奶茶</t>
  </si>
  <si>
    <t>舒肥香煎雞胸餐+單點腿排</t>
  </si>
  <si>
    <t>青醬羅勒蛤蜊麵 + 香蒜麵包</t>
  </si>
  <si>
    <t>舒肥香煎雞胸餐(配菜不澱粉、不醬)+來片豆包</t>
  </si>
  <si>
    <t>芝士奶油雞肉麵+焗烤</t>
  </si>
  <si>
    <t>法式塔塔雞腿餐盒(不洋蔥)</t>
  </si>
  <si>
    <t>紅醬德國香腸飯 +雞肉</t>
  </si>
  <si>
    <t>脆皮無骨雞腿餐(配菜不澱粉、不醬)+來片豆包</t>
  </si>
  <si>
    <t>番茄紅醬雞肉麵+雞肉+紅茶(加辣)</t>
  </si>
  <si>
    <t>照燒無骨雞腿排餐(配菜不澱粉)</t>
  </si>
  <si>
    <t>烤雞腿飯(白飯)</t>
  </si>
  <si>
    <t>番茄紅醬雞肉麵+雞肉+紅茶</t>
  </si>
  <si>
    <t>脆皮無骨雞腿餐(不飯)</t>
  </si>
  <si>
    <t>檸檬油醋雞胸便當(不飯)+蔬菜加量(櫛瓜)+糖心蛋加倍</t>
  </si>
  <si>
    <t>南瓜奶油野菇飯 + 飯</t>
  </si>
  <si>
    <t>松露奶油野菇燉飯(不要洋蔥)</t>
  </si>
  <si>
    <t>浦燒鯛魚(單點)+板腱牛(單點)</t>
  </si>
  <si>
    <t>(青醬羅勒雞肉麵 + 雞肉) + 香蒜麵包</t>
  </si>
  <si>
    <t>舒肥香煎雞胸餐+(單點)照燒無骨腿排</t>
  </si>
  <si>
    <t>韓式炸機(招牌甜辣)</t>
  </si>
  <si>
    <t>青醬羅勒蔬菜麵(+焗烤)+奶茶</t>
  </si>
  <si>
    <t>花雕酒醉雞腿捲餐</t>
  </si>
  <si>
    <t>四川宮保雞肉麵+雞肉+辣</t>
  </si>
  <si>
    <t>知識橘醬海鮮飯</t>
  </si>
  <si>
    <t>煙花墨魚中捲麵</t>
  </si>
  <si>
    <t>芝士奶油雞肉麵+加麵+焗烤</t>
  </si>
  <si>
    <t>芝士奶油培根麵+雞肉+紅茶</t>
  </si>
  <si>
    <t>蔥油無骨雞腿排餐(配菜不澱粉不醬)</t>
  </si>
  <si>
    <t>泡菜豬嫩豆腐(不要飯)</t>
  </si>
  <si>
    <t>海南香蔥雞胸便當(不要飯) + 溏心蛋量加+蔬菜加量(櫛瓜)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</si>
</sst>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"/>
  </numFmts>
  <fonts count="74">
    <font>
      <sz val="10"/>
      <color rgb="FF000000"/>
      <name val="Arial"/>
      <scheme val="minor"/>
    </font>
    <font>
      <sz val="13"/>
      <color theme="1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Inherit"/>
    </font>
    <font>
      <sz val="10"/>
      <color theme="1"/>
      <name val="Inherit"/>
    </font>
    <font>
      <strike/>
      <sz val="10"/>
      <color theme="1"/>
      <name val="Arial"/>
      <family val="2"/>
      <scheme val="minor"/>
    </font>
    <font>
      <strike/>
      <sz val="13"/>
      <color theme="1"/>
      <name val="Arial"/>
      <family val="2"/>
      <scheme val="minor"/>
    </font>
    <font>
      <strike/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333333"/>
      <name val="Arial"/>
      <family val="2"/>
      <scheme val="minor"/>
    </font>
    <font>
      <u/>
      <sz val="10"/>
      <color rgb="FF0000FF"/>
      <name val="Arial"/>
      <family val="2"/>
    </font>
    <font>
      <sz val="12"/>
      <color theme="1"/>
      <name val="Arial"/>
      <family val="2"/>
      <scheme val="minor"/>
    </font>
    <font>
      <u/>
      <sz val="12"/>
      <color rgb="FF0000FF"/>
      <name val="Arial"/>
      <family val="2"/>
    </font>
    <font>
      <sz val="10"/>
      <color rgb="FF080809"/>
      <name val="Arial"/>
      <family val="2"/>
    </font>
    <font>
      <u/>
      <sz val="12"/>
      <color rgb="FF0000FF"/>
      <name val="Arial"/>
      <family val="2"/>
    </font>
    <font>
      <sz val="10"/>
      <color rgb="FF000000"/>
      <name val="Arial"/>
      <family val="2"/>
    </font>
    <font>
      <u/>
      <sz val="12"/>
      <color rgb="FF0000FF"/>
      <name val="Arial"/>
      <family val="2"/>
    </font>
    <font>
      <sz val="10"/>
      <color rgb="FF000000"/>
      <name val="Arial"/>
      <family val="2"/>
      <scheme val="minor"/>
    </font>
    <font>
      <sz val="11"/>
      <color rgb="FF000000"/>
      <name val="&quot;Microsoft JhengHei&quot;"/>
    </font>
    <font>
      <sz val="11"/>
      <color rgb="FF282828"/>
      <name val="Lato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sz val="11"/>
      <color rgb="FF333333"/>
      <name val="微軟正黑體"/>
      <family val="2"/>
      <charset val="136"/>
    </font>
    <font>
      <sz val="9"/>
      <color theme="1"/>
      <name val="Google Sans Mono"/>
    </font>
    <font>
      <u/>
      <sz val="12"/>
      <color rgb="FF0000FF"/>
      <name val="Inherit"/>
    </font>
    <font>
      <u/>
      <sz val="13"/>
      <color rgb="FF0000FF"/>
      <name val="Arial"/>
      <family val="2"/>
    </font>
    <font>
      <u/>
      <sz val="10"/>
      <color rgb="FF0000FF"/>
      <name val="Arial"/>
      <family val="2"/>
    </font>
    <font>
      <sz val="10"/>
      <color theme="1"/>
      <name val="Google Sans Mono"/>
    </font>
    <font>
      <sz val="10"/>
      <color theme="1"/>
      <name val="Arial"/>
      <family val="2"/>
      <scheme val="minor"/>
    </font>
    <font>
      <u/>
      <sz val="13"/>
      <color rgb="FF0000FF"/>
      <name val="Arial"/>
      <family val="2"/>
    </font>
    <font>
      <u/>
      <sz val="10"/>
      <color rgb="FF0000FF"/>
      <name val="&quot;Google Sans&quot;"/>
    </font>
    <font>
      <sz val="11"/>
      <color rgb="FF000000"/>
      <name val="Arial"/>
      <family val="2"/>
    </font>
    <font>
      <sz val="11"/>
      <color rgb="FF000000"/>
      <name val="Ui-sans-serif"/>
    </font>
    <font>
      <u/>
      <sz val="12"/>
      <color rgb="FF0000FF"/>
      <name val="Arial"/>
      <family val="2"/>
    </font>
    <font>
      <u/>
      <sz val="13"/>
      <color rgb="FF0000FF"/>
      <name val="Arial"/>
      <family val="2"/>
    </font>
    <font>
      <strike/>
      <sz val="10"/>
      <color theme="1"/>
      <name val="Arial"/>
      <family val="2"/>
      <scheme val="minor"/>
    </font>
    <font>
      <b/>
      <sz val="12"/>
      <color rgb="FF33383D"/>
      <name val="&quot;Noto Sans TC&quot;"/>
    </font>
    <font>
      <sz val="10"/>
      <color rgb="FF282828"/>
      <name val="Lato"/>
    </font>
    <font>
      <u/>
      <sz val="11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0"/>
      <color rgb="FF0000FF"/>
      <name val="&quot;Google Sans&quot;"/>
    </font>
    <font>
      <sz val="12"/>
      <color rgb="FF484848"/>
      <name val="&quot;SF Pro&quot;"/>
    </font>
    <font>
      <b/>
      <sz val="12"/>
      <color rgb="FF313131"/>
      <name val="微軟正黑體"/>
      <family val="2"/>
      <charset val="136"/>
    </font>
    <font>
      <strike/>
      <sz val="12"/>
      <color rgb="FF313131"/>
      <name val="微軟正黑體"/>
      <family val="2"/>
      <charset val="136"/>
    </font>
    <font>
      <sz val="10"/>
      <color rgb="FF313131"/>
      <name val="微軟正黑體"/>
      <family val="2"/>
      <charset val="136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&quot;Noto Sans TC&quot;"/>
    </font>
    <font>
      <sz val="10"/>
      <color rgb="FF212529"/>
      <name val="Arial"/>
      <family val="2"/>
    </font>
    <font>
      <sz val="10"/>
      <color theme="1"/>
      <name val="&quot;Google Sans&quot;"/>
    </font>
    <font>
      <u/>
      <sz val="10"/>
      <color rgb="FF0000FF"/>
      <name val="Arial"/>
      <family val="2"/>
    </font>
    <font>
      <u/>
      <sz val="10"/>
      <color rgb="FF65686C"/>
      <name val="Inherit"/>
    </font>
    <font>
      <sz val="10"/>
      <color rgb="FF000000"/>
      <name val="Inherit"/>
    </font>
    <font>
      <sz val="10"/>
      <color rgb="FF1F1F1F"/>
      <name val="Arial"/>
      <family val="2"/>
    </font>
    <font>
      <u/>
      <sz val="17"/>
      <color rgb="FF0000FF"/>
      <name val="Arial"/>
      <family val="2"/>
    </font>
    <font>
      <u/>
      <sz val="10"/>
      <color rgb="FF1155CC"/>
      <name val="Arial"/>
      <family val="2"/>
    </font>
    <font>
      <u/>
      <sz val="13"/>
      <color rgb="FF1155CC"/>
      <name val="Arial"/>
      <family val="2"/>
    </font>
    <font>
      <sz val="13"/>
      <name val="Arial"/>
      <family val="2"/>
    </font>
    <font>
      <sz val="13"/>
      <color rgb="FF000000"/>
      <name val="Arial"/>
      <family val="2"/>
    </font>
    <font>
      <u/>
      <sz val="12"/>
      <color rgb="FF1155CC"/>
      <name val="Arial"/>
      <family val="2"/>
    </font>
    <font>
      <sz val="12"/>
      <color rgb="FF000000"/>
      <name val="Arial"/>
      <family val="2"/>
    </font>
    <font>
      <u/>
      <sz val="10"/>
      <color rgb="FFF4CC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F4CCCC"/>
      <name val="Arial"/>
      <family val="2"/>
      <scheme val="minor"/>
    </font>
    <font>
      <u/>
      <sz val="10"/>
      <color rgb="FF1155CC"/>
      <name val="inherit"/>
    </font>
    <font>
      <u/>
      <sz val="17"/>
      <color rgb="FF1155CC"/>
      <name val="Arial, sans-serif"/>
    </font>
    <font>
      <sz val="17"/>
      <color rgb="FF000000"/>
      <name val="Arial, sans-serif"/>
    </font>
    <font>
      <sz val="9"/>
      <name val="Arial"/>
      <family val="3"/>
      <charset val="136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F5F5F5"/>
        <bgColor rgb="FFF5F5F5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D0E0E3"/>
        <bgColor rgb="FFD0E0E3"/>
      </patternFill>
    </fill>
    <fill>
      <patternFill patternType="solid">
        <fgColor rgb="FFEA9999"/>
        <bgColor rgb="FFEA9999"/>
      </patternFill>
    </fill>
    <fill>
      <patternFill patternType="solid">
        <fgColor rgb="FFFFFAF4"/>
        <bgColor rgb="FFFFFAF4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2" borderId="1" xfId="0" applyFont="1" applyFill="1" applyBorder="1"/>
    <xf numFmtId="0" fontId="3" fillId="2" borderId="5" xfId="0" applyFont="1" applyFill="1" applyBorder="1"/>
    <xf numFmtId="0" fontId="3" fillId="2" borderId="2" xfId="0" applyFont="1" applyFill="1" applyBorder="1"/>
    <xf numFmtId="0" fontId="3" fillId="0" borderId="0" xfId="0" applyFont="1"/>
    <xf numFmtId="0" fontId="4" fillId="2" borderId="5" xfId="0" applyFont="1" applyFill="1" applyBorder="1"/>
    <xf numFmtId="0" fontId="4" fillId="2" borderId="0" xfId="0" applyFont="1" applyFill="1"/>
    <xf numFmtId="0" fontId="4" fillId="0" borderId="0" xfId="0" applyFont="1"/>
    <xf numFmtId="0" fontId="3" fillId="0" borderId="5" xfId="0" applyFont="1" applyBorder="1"/>
    <xf numFmtId="0" fontId="3" fillId="0" borderId="7" xfId="0" applyFont="1" applyBorder="1"/>
    <xf numFmtId="0" fontId="3" fillId="2" borderId="7" xfId="0" applyFont="1" applyFill="1" applyBorder="1"/>
    <xf numFmtId="0" fontId="1" fillId="2" borderId="0" xfId="0" applyFont="1" applyFill="1"/>
    <xf numFmtId="0" fontId="3" fillId="2" borderId="0" xfId="0" applyFont="1" applyFill="1"/>
    <xf numFmtId="0" fontId="3" fillId="0" borderId="0" xfId="0" applyFont="1" applyAlignment="1">
      <alignment horizontal="right"/>
    </xf>
    <xf numFmtId="0" fontId="4" fillId="0" borderId="5" xfId="0" applyFont="1" applyBorder="1"/>
    <xf numFmtId="0" fontId="5" fillId="2" borderId="5" xfId="0" applyFont="1" applyFill="1" applyBorder="1" applyAlignment="1">
      <alignment horizontal="left"/>
    </xf>
    <xf numFmtId="0" fontId="6" fillId="2" borderId="0" xfId="0" applyFont="1" applyFill="1" applyAlignment="1">
      <alignment wrapText="1"/>
    </xf>
    <xf numFmtId="0" fontId="4" fillId="2" borderId="5" xfId="0" applyFont="1" applyFill="1" applyBorder="1" applyAlignment="1">
      <alignment horizontal="right"/>
    </xf>
    <xf numFmtId="0" fontId="4" fillId="3" borderId="5" xfId="0" applyFont="1" applyFill="1" applyBorder="1"/>
    <xf numFmtId="0" fontId="4" fillId="2" borderId="3" xfId="0" applyFont="1" applyFill="1" applyBorder="1" applyAlignment="1">
      <alignment horizontal="right"/>
    </xf>
    <xf numFmtId="0" fontId="3" fillId="2" borderId="3" xfId="0" applyFont="1" applyFill="1" applyBorder="1"/>
    <xf numFmtId="0" fontId="3" fillId="3" borderId="5" xfId="0" applyFont="1" applyFill="1" applyBorder="1"/>
    <xf numFmtId="0" fontId="4" fillId="0" borderId="5" xfId="0" applyFont="1" applyBorder="1" applyAlignment="1">
      <alignment horizontal="right"/>
    </xf>
    <xf numFmtId="0" fontId="8" fillId="0" borderId="5" xfId="0" applyFont="1" applyBorder="1"/>
    <xf numFmtId="0" fontId="10" fillId="2" borderId="5" xfId="0" applyFont="1" applyFill="1" applyBorder="1" applyAlignment="1">
      <alignment horizontal="right"/>
    </xf>
    <xf numFmtId="0" fontId="8" fillId="2" borderId="5" xfId="0" applyFont="1" applyFill="1" applyBorder="1"/>
    <xf numFmtId="0" fontId="11" fillId="2" borderId="5" xfId="0" applyFont="1" applyFill="1" applyBorder="1"/>
    <xf numFmtId="0" fontId="12" fillId="2" borderId="0" xfId="0" applyFont="1" applyFill="1" applyAlignment="1">
      <alignment wrapText="1"/>
    </xf>
    <xf numFmtId="0" fontId="3" fillId="2" borderId="5" xfId="0" applyFont="1" applyFill="1" applyBorder="1" applyAlignment="1">
      <alignment horizontal="left"/>
    </xf>
    <xf numFmtId="0" fontId="13" fillId="2" borderId="5" xfId="0" applyFont="1" applyFill="1" applyBorder="1"/>
    <xf numFmtId="0" fontId="13" fillId="2" borderId="0" xfId="0" applyFont="1" applyFill="1"/>
    <xf numFmtId="0" fontId="14" fillId="0" borderId="5" xfId="0" applyFont="1" applyBorder="1"/>
    <xf numFmtId="0" fontId="8" fillId="2" borderId="0" xfId="0" applyFont="1" applyFill="1"/>
    <xf numFmtId="0" fontId="10" fillId="2" borderId="3" xfId="0" applyFont="1" applyFill="1" applyBorder="1" applyAlignment="1">
      <alignment horizontal="right"/>
    </xf>
    <xf numFmtId="0" fontId="7" fillId="2" borderId="0" xfId="0" applyFont="1" applyFill="1" applyAlignment="1">
      <alignment wrapText="1"/>
    </xf>
    <xf numFmtId="0" fontId="8" fillId="2" borderId="3" xfId="0" applyFont="1" applyFill="1" applyBorder="1"/>
    <xf numFmtId="0" fontId="15" fillId="0" borderId="5" xfId="0" applyFont="1" applyBorder="1"/>
    <xf numFmtId="0" fontId="16" fillId="0" borderId="5" xfId="0" applyFont="1" applyBorder="1"/>
    <xf numFmtId="0" fontId="4" fillId="2" borderId="3" xfId="0" applyFont="1" applyFill="1" applyBorder="1"/>
    <xf numFmtId="0" fontId="4" fillId="0" borderId="3" xfId="0" applyFont="1" applyBorder="1"/>
    <xf numFmtId="0" fontId="17" fillId="2" borderId="0" xfId="0" applyFont="1" applyFill="1"/>
    <xf numFmtId="0" fontId="4" fillId="3" borderId="3" xfId="0" applyFont="1" applyFill="1" applyBorder="1"/>
    <xf numFmtId="0" fontId="18" fillId="2" borderId="5" xfId="0" applyFont="1" applyFill="1" applyBorder="1"/>
    <xf numFmtId="0" fontId="3" fillId="2" borderId="5" xfId="0" applyFont="1" applyFill="1" applyBorder="1" applyAlignment="1">
      <alignment horizontal="right"/>
    </xf>
    <xf numFmtId="0" fontId="4" fillId="4" borderId="5" xfId="0" applyFont="1" applyFill="1" applyBorder="1"/>
    <xf numFmtId="0" fontId="4" fillId="5" borderId="5" xfId="0" applyFont="1" applyFill="1" applyBorder="1"/>
    <xf numFmtId="0" fontId="3" fillId="2" borderId="2" xfId="0" applyFont="1" applyFill="1" applyBorder="1" applyAlignment="1">
      <alignment horizontal="right"/>
    </xf>
    <xf numFmtId="0" fontId="19" fillId="0" borderId="0" xfId="0" applyFont="1"/>
    <xf numFmtId="0" fontId="19" fillId="2" borderId="0" xfId="0" applyFont="1" applyFill="1"/>
    <xf numFmtId="0" fontId="3" fillId="0" borderId="5" xfId="0" applyFont="1" applyBorder="1" applyAlignment="1">
      <alignment horizontal="right"/>
    </xf>
    <xf numFmtId="0" fontId="20" fillId="2" borderId="5" xfId="0" applyFont="1" applyFill="1" applyBorder="1" applyAlignment="1">
      <alignment vertical="center"/>
    </xf>
    <xf numFmtId="0" fontId="21" fillId="2" borderId="5" xfId="0" applyFont="1" applyFill="1" applyBorder="1"/>
    <xf numFmtId="0" fontId="22" fillId="6" borderId="0" xfId="0" applyFont="1" applyFill="1"/>
    <xf numFmtId="0" fontId="21" fillId="0" borderId="5" xfId="0" applyFont="1" applyBorder="1"/>
    <xf numFmtId="0" fontId="23" fillId="2" borderId="0" xfId="0" applyFont="1" applyFill="1" applyAlignment="1">
      <alignment horizontal="left"/>
    </xf>
    <xf numFmtId="0" fontId="15" fillId="2" borderId="5" xfId="0" applyFont="1" applyFill="1" applyBorder="1" applyAlignment="1">
      <alignment horizontal="left" vertical="center"/>
    </xf>
    <xf numFmtId="0" fontId="24" fillId="2" borderId="5" xfId="0" applyFont="1" applyFill="1" applyBorder="1" applyAlignment="1">
      <alignment horizontal="center" vertical="center"/>
    </xf>
    <xf numFmtId="0" fontId="3" fillId="7" borderId="2" xfId="0" applyFont="1" applyFill="1" applyBorder="1"/>
    <xf numFmtId="0" fontId="3" fillId="7" borderId="5" xfId="0" applyFont="1" applyFill="1" applyBorder="1"/>
    <xf numFmtId="0" fontId="3" fillId="7" borderId="0" xfId="0" applyFont="1" applyFill="1"/>
    <xf numFmtId="0" fontId="25" fillId="2" borderId="5" xfId="0" applyFont="1" applyFill="1" applyBorder="1" applyAlignment="1">
      <alignment horizontal="left" vertical="center"/>
    </xf>
    <xf numFmtId="0" fontId="19" fillId="0" borderId="5" xfId="0" applyFont="1" applyBorder="1"/>
    <xf numFmtId="0" fontId="19" fillId="2" borderId="9" xfId="0" applyFont="1" applyFill="1" applyBorder="1" applyAlignment="1">
      <alignment horizontal="left"/>
    </xf>
    <xf numFmtId="0" fontId="3" fillId="8" borderId="5" xfId="0" applyFont="1" applyFill="1" applyBorder="1"/>
    <xf numFmtId="0" fontId="3" fillId="8" borderId="2" xfId="0" applyFont="1" applyFill="1" applyBorder="1"/>
    <xf numFmtId="0" fontId="3" fillId="9" borderId="5" xfId="0" applyFont="1" applyFill="1" applyBorder="1"/>
    <xf numFmtId="0" fontId="3" fillId="5" borderId="5" xfId="0" applyFont="1" applyFill="1" applyBorder="1"/>
    <xf numFmtId="0" fontId="26" fillId="2" borderId="0" xfId="0" applyFont="1" applyFill="1"/>
    <xf numFmtId="0" fontId="15" fillId="2" borderId="5" xfId="0" applyFont="1" applyFill="1" applyBorder="1" applyAlignment="1">
      <alignment vertical="center"/>
    </xf>
    <xf numFmtId="0" fontId="15" fillId="2" borderId="5" xfId="0" applyFont="1" applyFill="1" applyBorder="1"/>
    <xf numFmtId="0" fontId="3" fillId="10" borderId="5" xfId="0" applyFont="1" applyFill="1" applyBorder="1"/>
    <xf numFmtId="0" fontId="27" fillId="2" borderId="5" xfId="0" applyFont="1" applyFill="1" applyBorder="1"/>
    <xf numFmtId="0" fontId="23" fillId="2" borderId="0" xfId="0" applyFont="1" applyFill="1"/>
    <xf numFmtId="0" fontId="21" fillId="8" borderId="5" xfId="0" applyFont="1" applyFill="1" applyBorder="1"/>
    <xf numFmtId="0" fontId="3" fillId="0" borderId="9" xfId="0" applyFont="1" applyBorder="1"/>
    <xf numFmtId="0" fontId="28" fillId="2" borderId="0" xfId="0" applyFont="1" applyFill="1" applyAlignment="1">
      <alignment horizontal="left" vertical="center" wrapText="1"/>
    </xf>
    <xf numFmtId="0" fontId="29" fillId="2" borderId="0" xfId="0" applyFont="1" applyFill="1"/>
    <xf numFmtId="0" fontId="3" fillId="2" borderId="9" xfId="0" applyFont="1" applyFill="1" applyBorder="1"/>
    <xf numFmtId="0" fontId="30" fillId="2" borderId="5" xfId="0" applyFont="1" applyFill="1" applyBorder="1" applyAlignment="1">
      <alignment vertical="center"/>
    </xf>
    <xf numFmtId="0" fontId="8" fillId="2" borderId="2" xfId="0" applyFont="1" applyFill="1" applyBorder="1"/>
    <xf numFmtId="0" fontId="3" fillId="2" borderId="5" xfId="0" applyFont="1" applyFill="1" applyBorder="1" applyAlignment="1">
      <alignment vertical="center"/>
    </xf>
    <xf numFmtId="0" fontId="31" fillId="2" borderId="5" xfId="0" applyFont="1" applyFill="1" applyBorder="1"/>
    <xf numFmtId="0" fontId="8" fillId="8" borderId="5" xfId="0" applyFont="1" applyFill="1" applyBorder="1"/>
    <xf numFmtId="0" fontId="1" fillId="2" borderId="4" xfId="0" applyFont="1" applyFill="1" applyBorder="1"/>
    <xf numFmtId="0" fontId="32" fillId="2" borderId="5" xfId="0" applyFont="1" applyFill="1" applyBorder="1"/>
    <xf numFmtId="0" fontId="33" fillId="2" borderId="5" xfId="0" applyFont="1" applyFill="1" applyBorder="1" applyAlignment="1">
      <alignment horizontal="left"/>
    </xf>
    <xf numFmtId="0" fontId="34" fillId="2" borderId="0" xfId="0" applyFont="1" applyFill="1" applyAlignment="1">
      <alignment horizontal="left" vertical="center"/>
    </xf>
    <xf numFmtId="0" fontId="35" fillId="0" borderId="0" xfId="0" applyFont="1"/>
    <xf numFmtId="0" fontId="35" fillId="2" borderId="0" xfId="0" applyFont="1" applyFill="1"/>
    <xf numFmtId="0" fontId="36" fillId="2" borderId="0" xfId="0" applyFont="1" applyFill="1"/>
    <xf numFmtId="0" fontId="10" fillId="11" borderId="5" xfId="0" applyFont="1" applyFill="1" applyBorder="1" applyAlignment="1">
      <alignment horizontal="right"/>
    </xf>
    <xf numFmtId="0" fontId="37" fillId="2" borderId="0" xfId="0" applyFont="1" applyFill="1" applyAlignment="1">
      <alignment horizontal="left"/>
    </xf>
    <xf numFmtId="0" fontId="38" fillId="2" borderId="0" xfId="0" applyFont="1" applyFill="1" applyAlignment="1">
      <alignment horizontal="left"/>
    </xf>
    <xf numFmtId="0" fontId="39" fillId="2" borderId="5" xfId="0" applyFont="1" applyFill="1" applyBorder="1"/>
    <xf numFmtId="0" fontId="40" fillId="12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0" fontId="42" fillId="2" borderId="0" xfId="0" applyFont="1" applyFill="1"/>
    <xf numFmtId="0" fontId="43" fillId="2" borderId="5" xfId="0" applyFont="1" applyFill="1" applyBorder="1" applyAlignment="1">
      <alignment horizontal="left"/>
    </xf>
    <xf numFmtId="0" fontId="44" fillId="2" borderId="0" xfId="0" applyFont="1" applyFill="1"/>
    <xf numFmtId="0" fontId="10" fillId="11" borderId="5" xfId="0" applyFont="1" applyFill="1" applyBorder="1"/>
    <xf numFmtId="0" fontId="45" fillId="2" borderId="0" xfId="0" applyFont="1" applyFill="1" applyAlignment="1">
      <alignment horizontal="left"/>
    </xf>
    <xf numFmtId="0" fontId="46" fillId="2" borderId="0" xfId="0" applyFont="1" applyFill="1"/>
    <xf numFmtId="0" fontId="47" fillId="2" borderId="0" xfId="0" applyFont="1" applyFill="1"/>
    <xf numFmtId="0" fontId="48" fillId="2" borderId="0" xfId="0" applyFont="1" applyFill="1"/>
    <xf numFmtId="0" fontId="49" fillId="2" borderId="0" xfId="0" applyFont="1" applyFill="1"/>
    <xf numFmtId="0" fontId="3" fillId="13" borderId="0" xfId="0" applyFont="1" applyFill="1"/>
    <xf numFmtId="0" fontId="50" fillId="2" borderId="0" xfId="0" applyFont="1" applyFill="1"/>
    <xf numFmtId="0" fontId="4" fillId="13" borderId="0" xfId="0" applyFont="1" applyFill="1"/>
    <xf numFmtId="0" fontId="1" fillId="13" borderId="0" xfId="0" applyFont="1" applyFill="1"/>
    <xf numFmtId="0" fontId="51" fillId="2" borderId="0" xfId="0" applyFont="1" applyFill="1" applyAlignment="1">
      <alignment horizontal="left"/>
    </xf>
    <xf numFmtId="0" fontId="52" fillId="0" borderId="0" xfId="0" applyFont="1"/>
    <xf numFmtId="176" fontId="3" fillId="2" borderId="5" xfId="0" applyNumberFormat="1" applyFont="1" applyFill="1" applyBorder="1"/>
    <xf numFmtId="0" fontId="53" fillId="12" borderId="0" xfId="0" applyFont="1" applyFill="1"/>
    <xf numFmtId="0" fontId="54" fillId="2" borderId="5" xfId="0" applyFont="1" applyFill="1" applyBorder="1" applyAlignment="1">
      <alignment horizontal="left"/>
    </xf>
    <xf numFmtId="0" fontId="55" fillId="2" borderId="0" xfId="0" applyFont="1" applyFill="1" applyAlignment="1">
      <alignment horizontal="left"/>
    </xf>
    <xf numFmtId="0" fontId="56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wrapText="1"/>
    </xf>
    <xf numFmtId="0" fontId="3" fillId="2" borderId="5" xfId="0" applyFont="1" applyFill="1" applyBorder="1" applyAlignment="1">
      <alignment wrapText="1"/>
    </xf>
    <xf numFmtId="0" fontId="3" fillId="14" borderId="5" xfId="0" applyFont="1" applyFill="1" applyBorder="1"/>
    <xf numFmtId="0" fontId="4" fillId="14" borderId="5" xfId="0" applyFont="1" applyFill="1" applyBorder="1"/>
    <xf numFmtId="0" fontId="4" fillId="14" borderId="5" xfId="0" applyFont="1" applyFill="1" applyBorder="1" applyAlignment="1">
      <alignment horizontal="right"/>
    </xf>
    <xf numFmtId="0" fontId="57" fillId="2" borderId="0" xfId="0" applyFont="1" applyFill="1" applyAlignment="1">
      <alignment wrapText="1"/>
    </xf>
    <xf numFmtId="0" fontId="58" fillId="2" borderId="0" xfId="0" applyFont="1" applyFill="1" applyAlignment="1">
      <alignment wrapText="1"/>
    </xf>
    <xf numFmtId="0" fontId="3" fillId="15" borderId="5" xfId="0" applyFont="1" applyFill="1" applyBorder="1"/>
    <xf numFmtId="0" fontId="59" fillId="2" borderId="0" xfId="0" applyFont="1" applyFill="1"/>
    <xf numFmtId="0" fontId="60" fillId="2" borderId="0" xfId="0" applyFont="1" applyFill="1"/>
    <xf numFmtId="0" fontId="3" fillId="3" borderId="0" xfId="0" applyFont="1" applyFill="1"/>
    <xf numFmtId="0" fontId="1" fillId="2" borderId="1" xfId="0" applyFont="1" applyFill="1" applyBorder="1"/>
    <xf numFmtId="0" fontId="2" fillId="0" borderId="4" xfId="0" applyFont="1" applyBorder="1"/>
    <xf numFmtId="14" fontId="1" fillId="2" borderId="2" xfId="0" applyNumberFormat="1" applyFont="1" applyFill="1" applyBorder="1" applyAlignment="1">
      <alignment horizontal="center"/>
    </xf>
    <xf numFmtId="0" fontId="2" fillId="0" borderId="3" xfId="0" applyFont="1" applyBorder="1"/>
    <xf numFmtId="0" fontId="3" fillId="2" borderId="0" xfId="0" applyFont="1" applyFill="1" applyAlignment="1">
      <alignment horizontal="center"/>
    </xf>
    <xf numFmtId="0" fontId="0" fillId="0" borderId="0" xfId="0"/>
    <xf numFmtId="0" fontId="2" fillId="0" borderId="6" xfId="0" applyFont="1" applyBorder="1"/>
    <xf numFmtId="0" fontId="1" fillId="0" borderId="1" xfId="0" applyFont="1" applyBorder="1"/>
    <xf numFmtId="0" fontId="3" fillId="0" borderId="0" xfId="0" applyFont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1" fillId="0" borderId="0" xfId="0" applyFont="1"/>
    <xf numFmtId="0" fontId="1" fillId="0" borderId="8" xfId="0" applyFont="1" applyBorder="1"/>
    <xf numFmtId="0" fontId="2" fillId="0" borderId="9" xfId="0" applyFont="1" applyBorder="1"/>
    <xf numFmtId="0" fontId="1" fillId="2" borderId="2" xfId="0" applyFont="1" applyFill="1" applyBorder="1" applyAlignment="1">
      <alignment horizontal="center"/>
    </xf>
    <xf numFmtId="176" fontId="1" fillId="8" borderId="1" xfId="0" applyNumberFormat="1" applyFont="1" applyFill="1" applyBorder="1"/>
    <xf numFmtId="0" fontId="1" fillId="2" borderId="1" xfId="0" applyFont="1" applyFill="1" applyBorder="1" applyAlignment="1">
      <alignment vertical="center"/>
    </xf>
    <xf numFmtId="0" fontId="9" fillId="2" borderId="1" xfId="0" applyFont="1" applyFill="1" applyBorder="1"/>
    <xf numFmtId="0" fontId="3" fillId="13" borderId="0" xfId="0" applyFont="1" applyFill="1" applyAlignment="1">
      <alignment horizontal="center"/>
    </xf>
    <xf numFmtId="0" fontId="1" fillId="13" borderId="1" xfId="0" applyFont="1" applyFill="1" applyBorder="1"/>
    <xf numFmtId="0" fontId="15" fillId="11" borderId="1" xfId="0" applyFont="1" applyFill="1" applyBorder="1" applyAlignment="1">
      <alignment horizontal="center" wrapText="1"/>
    </xf>
    <xf numFmtId="0" fontId="15" fillId="11" borderId="10" xfId="0" applyFont="1" applyFill="1" applyBorder="1" applyAlignment="1">
      <alignment horizontal="center" wrapText="1"/>
    </xf>
    <xf numFmtId="0" fontId="2" fillId="0" borderId="10" xfId="0" applyFont="1" applyBorder="1"/>
  </cellXfs>
  <cellStyles count="1">
    <cellStyle name="一般" xfId="0" builtinId="0"/>
  </cellStyles>
  <dxfs count="66"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ont>
        <strike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371475</xdr:colOff>
      <xdr:row>46</xdr:row>
      <xdr:rowOff>200025</xdr:rowOff>
    </xdr:from>
    <xdr:ext cx="6877050" cy="4857750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46</xdr:row>
      <xdr:rowOff>190500</xdr:rowOff>
    </xdr:from>
    <xdr:ext cx="4991100" cy="8963025"/>
    <xdr:pic>
      <xdr:nvPicPr>
        <xdr:cNvPr id="2" name="image4.jpg" title="圖片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1219200</xdr:colOff>
      <xdr:row>46</xdr:row>
      <xdr:rowOff>38100</xdr:rowOff>
    </xdr:from>
    <xdr:ext cx="12192000" cy="3533775"/>
    <xdr:pic>
      <xdr:nvPicPr>
        <xdr:cNvPr id="2" name="image3.jpg" title="圖片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</xdr:colOff>
      <xdr:row>47</xdr:row>
      <xdr:rowOff>-161925</xdr:rowOff>
    </xdr:from>
    <xdr:ext cx="6076950" cy="6781800"/>
    <xdr:pic>
      <xdr:nvPicPr>
        <xdr:cNvPr id="3" name="image2.jpg" title="圖片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63</xdr:row>
      <xdr:rowOff>133350</xdr:rowOff>
    </xdr:from>
    <xdr:ext cx="8277225" cy="6067425"/>
    <xdr:pic>
      <xdr:nvPicPr>
        <xdr:cNvPr id="2" name="image5.jpg" title="圖片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304800</xdr:colOff>
      <xdr:row>41</xdr:row>
      <xdr:rowOff>209550</xdr:rowOff>
    </xdr:from>
    <xdr:ext cx="5086350" cy="7477125"/>
    <xdr:pic>
      <xdr:nvPicPr>
        <xdr:cNvPr id="2" name="image6.jpg" title="圖片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962025</xdr:colOff>
      <xdr:row>41</xdr:row>
      <xdr:rowOff>142875</xdr:rowOff>
    </xdr:from>
    <xdr:ext cx="8277225" cy="6067425"/>
    <xdr:pic>
      <xdr:nvPicPr>
        <xdr:cNvPr id="2" name="image5.jpg" title="圖片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43</xdr:row>
      <xdr:rowOff>209550</xdr:rowOff>
    </xdr:from>
    <xdr:ext cx="5086350" cy="7477125"/>
    <xdr:pic>
      <xdr:nvPicPr>
        <xdr:cNvPr id="2" name="image6.jpg" title="圖片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628650</xdr:colOff>
      <xdr:row>0</xdr:row>
      <xdr:rowOff>219075</xdr:rowOff>
    </xdr:from>
    <xdr:ext cx="1962150" cy="209550"/>
    <xdr:pic>
      <xdr:nvPicPr>
        <xdr:cNvPr id="2" name="image7.png" title="圖片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44</xdr:row>
      <xdr:rowOff>0</xdr:rowOff>
    </xdr:from>
    <xdr:ext cx="4410075" cy="4686300"/>
    <xdr:pic>
      <xdr:nvPicPr>
        <xdr:cNvPr id="3" name="image8.png" title="圖片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43</xdr:row>
      <xdr:rowOff>142875</xdr:rowOff>
    </xdr:from>
    <xdr:ext cx="4524375" cy="7781925"/>
    <xdr:pic>
      <xdr:nvPicPr>
        <xdr:cNvPr id="2" name="image9.jpg" title="圖片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47</xdr:row>
      <xdr:rowOff>-209550</xdr:rowOff>
    </xdr:from>
    <xdr:ext cx="4724400" cy="10334625"/>
    <xdr:pic>
      <xdr:nvPicPr>
        <xdr:cNvPr id="2" name="image10.jpg" title="圖片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342900</xdr:colOff>
      <xdr:row>49</xdr:row>
      <xdr:rowOff>-57150</xdr:rowOff>
    </xdr:from>
    <xdr:ext cx="4552950" cy="6305550"/>
    <xdr:pic>
      <xdr:nvPicPr>
        <xdr:cNvPr id="2" name="image11.png" title="圖片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361950</xdr:colOff>
      <xdr:row>46</xdr:row>
      <xdr:rowOff>-19050</xdr:rowOff>
    </xdr:from>
    <xdr:ext cx="5248275" cy="10334625"/>
    <xdr:pic>
      <xdr:nvPicPr>
        <xdr:cNvPr id="2" name="image15.jpg" title="圖片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276225</xdr:colOff>
      <xdr:row>45</xdr:row>
      <xdr:rowOff>171450</xdr:rowOff>
    </xdr:from>
    <xdr:ext cx="10029825" cy="3438525"/>
    <xdr:pic>
      <xdr:nvPicPr>
        <xdr:cNvPr id="2" name="image12.jpg" title="圖片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285750</xdr:colOff>
      <xdr:row>45</xdr:row>
      <xdr:rowOff>47625</xdr:rowOff>
    </xdr:from>
    <xdr:ext cx="4067175" cy="7896225"/>
    <xdr:pic>
      <xdr:nvPicPr>
        <xdr:cNvPr id="3" name="image14.jpg" title="圖片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1657350</xdr:colOff>
      <xdr:row>48</xdr:row>
      <xdr:rowOff>-28575</xdr:rowOff>
    </xdr:from>
    <xdr:ext cx="12192000" cy="3914775"/>
    <xdr:pic>
      <xdr:nvPicPr>
        <xdr:cNvPr id="2" name="image13.jpg" title="圖片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vvip.com/ORD/Order?store=MzExXzc0Mw%3D%3D" TargetMode="External"/><Relationship Id="rId2" Type="http://schemas.openxmlformats.org/officeDocument/2006/relationships/hyperlink" Target="https://www.google.com/maps/place/%E6%A8%B9%E4%B8%BC%E9%A3%9F%E5%A0%82/@24.1640354,120.6557251,3a,75y,90t/data=!3m8!1e2!3m6!1sAF1QipNmHGIHU69nDHIyZVGX0azVpNsYiW_EwUZiSKM!2e10!3e12!6shttps:%2F%2Flh3.googleusercontent.com%2Fp%2FAF1QipNmHGIHU69nDHIyZVGX0azVpNsYiW_EwUZiSKM%3Dw138-h195-k-no!7i1076!8i1520!4m7!3m6!1s0x34693d8638dc1257:0xec18c50d77d53e25!8m2!3d24.1641359!4d120.6557808!10e9!16s%2Fg%2F11dx9345zf?entry=ttu&amp;g_ep=EgoyMDI1MTEyMy4xIKXMDSoASAFQAw%3D%3D" TargetMode="External"/><Relationship Id="rId1" Type="http://schemas.openxmlformats.org/officeDocument/2006/relationships/hyperlink" Target="https://www.facebook.com/photo/?fbid=1008959261294249&amp;set=a.412000974323417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facebook.com/photo/?fbid=873467128348378&amp;set=a.31790808390428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rder.nidin.shop/menu/23188" TargetMode="External"/><Relationship Id="rId2" Type="http://schemas.openxmlformats.org/officeDocument/2006/relationships/hyperlink" Target="https://lh3.googleusercontent.com/gps-cs-s/AG0ilSxMyZiq7K1VdFFPslblKyPYMs7zI3Kmv-b19T0iSVwRvT040gGiVNnGeuslkv0RkBNXjAuSMxBo3uiKPUgM_HZEh-VEasAq_sPzTXbUav9BpME4llr0D7zx-ok8qM1KZkuDqW8Ya_l-sZTI=s1360-w1360-h1020-rw" TargetMode="External"/><Relationship Id="rId1" Type="http://schemas.openxmlformats.org/officeDocument/2006/relationships/hyperlink" Target="https://maps.app.goo.gl/n4nKsSxamYp4hdLK6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google.com/maps/place/%E6%B4%81%E9%A6%99%E7%87%92%E8%87%98%E5%BF%AB%E9%A4%90%E4%BE%BF%E7%95%B6%EF%BD%9C%E5%8C%97%E5%8D%80%E4%BE%BF%E7%95%B6%EF%BD%9C%E6%B8%AF%E5%BC%8F%E7%87%92%E8%87%98%EF%BD%9C%E5%8F%B0%E4%B8%AD%E5%8C%97%E5%8D%80%E6%8E%A8%E8%96%A6%E4%BE%BF%E7%95%B6%EF%BD%9C/@24.1591835,120.6780272,3a,75y,90t/data=!3m8!1e2!3m6!1sAF1QipPRTGZniWCdLGJywC9ywGGF6uG79mQiwekLvxUF!2e10!3e12!6shttps:%2F%2Flh3.googleusercontent.com%2Fp%2FAF1QipPRTGZniWCdLGJywC9ywGGF6uG79mQiwekLvxUF%3Dw146-h195-k-no!7i3024!8i4032!4m7!3m6!1s0x34693dc4b30c7269:0xec9cb77a92d225fc!8m2!3d24.159057!4d120.6780258!10e9!16s%2Fg%2F11svzj62zd?entry=ttu&amp;g_ep=EgoyMDI1MTEyMy4xIKXMDSoASAFQAw%3D%3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873467128348378&amp;set=a.317908083904288" TargetMode="External"/><Relationship Id="rId2" Type="http://schemas.openxmlformats.org/officeDocument/2006/relationships/hyperlink" Target="https://order.nidin.shop/brand/smailjuicyman" TargetMode="External"/><Relationship Id="rId1" Type="http://schemas.openxmlformats.org/officeDocument/2006/relationships/hyperlink" Target="https://udonmanso.com/menu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rofile.php?id=100083079913709" TargetMode="External"/><Relationship Id="rId2" Type="http://schemas.openxmlformats.org/officeDocument/2006/relationships/hyperlink" Target="https://www.shihtaomealbox.com/menu" TargetMode="External"/><Relationship Id="rId1" Type="http://schemas.openxmlformats.org/officeDocument/2006/relationships/hyperlink" Target="https://www.facebook.com/photo/?fbid=713800257418395&amp;set=pb.100063652816881.-2207520000&amp;locale=zh_TW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inbendon.net/do/idine?shop=380416" TargetMode="External"/><Relationship Id="rId2" Type="http://schemas.openxmlformats.org/officeDocument/2006/relationships/hyperlink" Target="https://www.google.com/maps/uv?pb=!1s0x34693df2a904ebfb%3A0xad6ff6050480d16b!3m1!7e115!5zR29vZ2xlIOaQnOWwiw!15sCgIgAQ&amp;cr=lr_f3&amp;hl=zh-TW&amp;imagekey=!1e10!2sAF1QipOxZBFqZjtCqVKTL4AvZkQFRuqLaPaMeztKW9qn&amp;sa=X&amp;ved=2ahUKEwjO0c796OWKAxWdc_UHHcgBA_wQ9fkHKAR6BAgBEHs" TargetMode="External"/><Relationship Id="rId1" Type="http://schemas.openxmlformats.org/officeDocument/2006/relationships/hyperlink" Target="https://www.facebook.com/photo?fbid=875260147956198&amp;set=a.468277221987828&amp;locale=zh_TW" TargetMode="External"/><Relationship Id="rId5" Type="http://schemas.openxmlformats.org/officeDocument/2006/relationships/hyperlink" Target="https://www.google.com.tw/maps/place/%E6%A8%B9%E4%B8%BC%E9%A3%9F%E5%A0%82/@24.1641359,120.6557808,3a,75y,90t/data=!3m8!1e2!3m6!1sAF1QipN1aGfNporMjnunVgJlGPGuJtF7RFtHgv0M_yg!2e10!3e12!6shttps:%2F%2Flh5.googleusercontent.com%2Fp%2FAF1QipN1aGfNporMjnunVgJlGPGuJtF7RFtHgv0M_yg%3Dw224-h316-k-no!7i1368!8i1935!4m9!3m8!1s0x34693d8638dc1257:0xec18c50d77d53e25!8m2!3d24.1641359!4d120.6557808!10e5!14m1!1BCgIYIQ!16s%2Fg%2F11dx9345zf?entry=ttu&amp;g_ep=EgoyMDI1MDEwOC4wIKXMDSoASAFQAw%3D%3D" TargetMode="External"/><Relationship Id="rId4" Type="http://schemas.openxmlformats.org/officeDocument/2006/relationships/hyperlink" Target="https://www.facebook.com/photo/?fbid=1113538110782343&amp;set=a.499404688862358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cpok.tw/wp-content/uploads/2024/07/0710-1.jpg" TargetMode="External"/><Relationship Id="rId2" Type="http://schemas.openxmlformats.org/officeDocument/2006/relationships/hyperlink" Target="https://www.facebook.com/photo/?fbid=654537493344669&amp;set=pb.100063652736214.-2207520000&amp;locale=zh_TW" TargetMode="External"/><Relationship Id="rId1" Type="http://schemas.openxmlformats.org/officeDocument/2006/relationships/hyperlink" Target="https://www.facebook.com/permalink.php?story_fbid=pfbid02hUCT37BoNMX9h4zyporZ1F7MnqmFXxB7GGHph8D3xsJ8p9j5bkmQHXVH8of6ioerl&amp;id=61558807716263&amp;locale=zh_TW" TargetMode="External"/><Relationship Id="rId5" Type="http://schemas.openxmlformats.org/officeDocument/2006/relationships/hyperlink" Target="https://www.facebook.com/photo/?fbid=882186260579116&amp;set=a.164226279041788" TargetMode="External"/><Relationship Id="rId4" Type="http://schemas.openxmlformats.org/officeDocument/2006/relationships/hyperlink" Target="https://www.google.com/maps/uv?pb=!1s0x34693d9ceeed561d%3A0xe125ab190213c321!3m1!7e115!5zR29vZ2xlIOaQnOWwiw!15sCgIYIQ&amp;cr=lr_f3&amp;hl=zh-TW&amp;imagekey=!1e10!2sAF1QipMMoIzJoH-yzVy_jBEi7QNVgR8evjLcLqW190tO&amp;sa=X&amp;ved=2ahUKEwjf9OrTmfeKAxUFm68BHSAIJuAQ9fkHKAB6BQgBEJQ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dinbendon.net/do/idine?shop=542747" TargetMode="External"/><Relationship Id="rId2" Type="http://schemas.openxmlformats.org/officeDocument/2006/relationships/hyperlink" Target="http://www.leewangspicy.com/order.htm" TargetMode="External"/><Relationship Id="rId1" Type="http://schemas.openxmlformats.org/officeDocument/2006/relationships/hyperlink" Target="https://www.google.com/maps/contrib/115620692391205401652/photos/@24.1600009,120.6593667,3a,75y,90t/data=!3m7!1e2!3m5!1sAF1QipN3ei7i7DGwgyvBD70icUGg6d87v4U-e7nbBNZa!2e10!6shttps:%2F%2Flh5.googleusercontent.com%2Fp%2FAF1QipN3ei7i7DGwgyvBD70icUGg6d87v4U-e7nbBNZa%3Dw365-h271-k-no!7i1584!8i1179!4m3!8m2!3m1!1e1?entry=ttu&amp;g_ep=EgoyMDI1MDExNS4wIKXMDSoASAFQAw%3D%3D" TargetMode="External"/><Relationship Id="rId6" Type="http://schemas.openxmlformats.org/officeDocument/2006/relationships/hyperlink" Target="https://www.facebook.com/photo/?fbid=849692043973116&amp;set=pcb.849692110639776" TargetMode="External"/><Relationship Id="rId5" Type="http://schemas.openxmlformats.org/officeDocument/2006/relationships/hyperlink" Target="https://www.google.com.tw/maps/place/%E6%A8%B9%E4%B8%BC%E9%A3%9F%E5%A0%82/@24.1641359,120.6557808,3a,75y,90t/data=!3m8!1e2!3m6!1sAF1QipN1aGfNporMjnunVgJlGPGuJtF7RFtHgv0M_yg!2e10!3e12!6shttps:%2F%2Flh5.googleusercontent.com%2Fp%2FAF1QipN1aGfNporMjnunVgJlGPGuJtF7RFtHgv0M_yg%3Dw224-h316-k-no!7i1368!8i1935!4m9!3m8!1s0x34693d8638dc1257:0xec18c50d77d53e25!8m2!3d24.1641359!4d120.6557808!10e5!14m1!1BCgIYIQ!16s%2Fg%2F11dx9345zf?entry=ttu&amp;g_ep=EgoyMDI1MDEwOC4wIKXMDSoASAFQAw%3D%3D" TargetMode="External"/><Relationship Id="rId4" Type="http://schemas.openxmlformats.org/officeDocument/2006/relationships/hyperlink" Target="https://www.facebook.com/photo/?fbid=369256152520379&amp;set=pcb.369256615853666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place/%E6%8F%9A%E8%86%B3%EF%BD%9C%E6%BA%AB%E9%AB%94%E7%89%9B%EF%BD%9C%E6%89%8B%E5%B7%A5%E7%85%8E%E9%A4%83%EF%BD%9C%E9%A4%90%E7%9B%92%EF%BD%9C%E7%86%B1%E7%82%92%EF%BD%9C%E7%81%AB%E9%8D%8B%EF%BD%9C%E5%8F%B0%E4%B8%AD%E9%80%A2%E7%94%B2%E7%BE%8E%E9%A3%9F%EF%BD%9C%E4%B8%8D%E5%AE%9A%E6%99%82%E4%BC%91%E6%81%AF%E7%9C%8B%E7%B7%A3%E5%88%86/@24.1694002,120.642369,3a,75y/data=!3m8!1e2!3m6!1sAF1QipPRXco4erfUlZxuqkbDb07FI6CFrtuyv_2iKfkO!2e10!3e12!6shttps:%2F%2Flh5.googleusercontent.com%2Fp%2FAF1QipPRXco4erfUlZxuqkbDb07FI6CFrtuyv_2iKfkO%3Dw421-h298-k-no!7i2048!8i1448!4m9!3m8!1s0x34693df52befe751:0x14148e48b94139cd!8m2!3d24.1693061!4d120.6424909!10e5!14m1!1BCgIYIQ!16s%2Fg%2F11dxdqmp36?entry=ttu&amp;g_ep=EgoyMDI1MDIwNS4xIKXMDSoASAFQAw%3D%3D" TargetMode="External"/><Relationship Id="rId2" Type="http://schemas.openxmlformats.org/officeDocument/2006/relationships/hyperlink" Target="https://icard.ai/shop/reward/channel%2F5e0ac7901b207d182d6bd3fd?type=channel_concept%2F5f6ab11b3d97d93195e6707c" TargetMode="External"/><Relationship Id="rId1" Type="http://schemas.openxmlformats.org/officeDocument/2006/relationships/hyperlink" Target="https://www.google.com/maps/uv?pb=!1s0x34693da59cc11a07%3A0x4b0b45638fc9e438!15sCgIYIQ&amp;viewerState=lb&amp;cr=lm_1e&amp;sa=X&amp;ved=2ahUKEwjompb91q6LAxWKqFYBHWtIKUYQzeMEegQIChAA" TargetMode="External"/><Relationship Id="rId5" Type="http://schemas.openxmlformats.org/officeDocument/2006/relationships/hyperlink" Target="https://www.theproteinbox.com.tw/2024/06/14/%e6%9c%80%e6%96%b0%e8%8f%9c%e5%96%ae/" TargetMode="External"/><Relationship Id="rId4" Type="http://schemas.openxmlformats.org/officeDocument/2006/relationships/hyperlink" Target="https://www.google.com/maps/uv?pb=!1s0x34693df2a904ebfb%3A0xad6ff6050480d16b!3m1!7e115!5zR29vZ2xlIOaQnOWwiw!15sCgIgAQ&amp;cr=lr_f3&amp;hl=zh-TW&amp;imagekey=!1e10!2sAF1QipOxZBFqZjtCqVKTL4AvZkQFRuqLaPaMeztKW9qn&amp;sa=X&amp;ved=2ahUKEwjO0c796OWKAxWdc_UHHcgBA_wQ9fkHKAR6BAgBEH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place/%E5%9C%9F%E6%9C%A8%E5%85%AC%E7%A4%BE%E7%82%AD%E7%83%A4%E5%9C%9F%E5%8F%B8-%E6%BC%A2%E5%8F%A3%E5%BA%97/@24.1633741,120.6585222,3a,75y,90t/data=!3m8!1e2!3m6!1sCIHM0ogKEICAgICH0ODMZA!2e10!3e12!6shttps:%2F%2Flh3.googleusercontent.com%2Fgps-cs-s%2FAB5caB-jcmPZnUZpjQcgq634cLTxVB6q0a12JwFM0GX4yoNu_KdCWxEIfQwNzvkf3Sv2qdbKl9hQB20zMYBheY8xXRW1IYCsDBh-rhbIRa-Lx8IhNO82bJFQLtqmRKgiA2002tS1MxPd%3Dw203-h139-k-no!7i4096!8i2814!4m9!3m8!1s0x34693d8b00000001:0x4abcd811c2e741c6!8m2!3d24.1633741!4d120.6585222!10e5!14m1!1BCgIYIQ!16s%2Fg%2F11g8wh2vw8?entry=ttu&amp;g_ep=EgoyMDI1MDIxMi4wIKXMDSoASAFQAw%3D%3D" TargetMode="External"/><Relationship Id="rId2" Type="http://schemas.openxmlformats.org/officeDocument/2006/relationships/hyperlink" Target="https://www.google.com/maps/uv?pb=!1s0x34691629d8f295a5%3A0xf01cf807b9fd25a6!15sCgIYIQ&amp;viewerState=lb&amp;cr=lm_1e&amp;sa=X&amp;ved=2ahUKEwiHs4ue9bqLAxVfa_UHHZsgHzYQzeMEegQIChAA" TargetMode="External"/><Relationship Id="rId1" Type="http://schemas.openxmlformats.org/officeDocument/2006/relationships/hyperlink" Target="https://www.facebook.com/photo/?fbid=1170487815085353&amp;set=pb.100063724371087.-2207520000&amp;locale=zh_TW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www.mcdelivery.com.tw/tw/menu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uv?pb=!1s0x34693d98b440dd9f%3A0xeffd967b8e1eda4f!3m1!7e115!5zR29vZ2xlIOaQnOWwiw!15sCgIgAQ&amp;cr=lr_f3&amp;hl=zh-TW&amp;imagekey=!1e10!2sAF1QipN7LHNAkQcsiHuciNLjo_kdIA6_YS_sb-7iaz2F&amp;sa=X&amp;ved=2ahUKEwjytqTsoduLAxWvQPUHHYU-AF8Q9fkHKAN6BQgBELQC" TargetMode="External"/><Relationship Id="rId2" Type="http://schemas.openxmlformats.org/officeDocument/2006/relationships/hyperlink" Target="https://www.facebook.com/photo?fbid=985681993259980&amp;set=a.585621243266059&amp;locale=zh_TW" TargetMode="External"/><Relationship Id="rId1" Type="http://schemas.openxmlformats.org/officeDocument/2006/relationships/hyperlink" Target="https://www.instagram.com/p/DEUqUIVvqnR/?hl=zh-tw" TargetMode="External"/><Relationship Id="rId4" Type="http://schemas.openxmlformats.org/officeDocument/2006/relationships/hyperlink" Target="https://dinbendon.net/do/idine?shop=380416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?fbid=1002734791877708&amp;set=a.1002737878544066" TargetMode="External"/><Relationship Id="rId2" Type="http://schemas.openxmlformats.org/officeDocument/2006/relationships/hyperlink" Target="https://www.google.com/maps/uv?pb=!1s0x34693d51fc70bb7d%3A0xfa2dccceef00d8e!15sCgIYIQ&amp;viewerState=lb&amp;cr=lm_1e&amp;sa=X&amp;ved=2ahUKEwiOraGZ3d2LAxX8nq8BHcutHK8QzeMEegQICBAA&amp;imagekey=!1e10!2sAF1QipNfLRRunMeEXKPEC5PExPcQjCDFL-MfGPITLK6n" TargetMode="External"/><Relationship Id="rId1" Type="http://schemas.openxmlformats.org/officeDocument/2006/relationships/hyperlink" Target="https://www.google.com/maps/uv?pb=!1s0x34693d9ceeed561d%3A0xe125ab190213c321!3m1!7e115!5zR29vZ2xlIOaQnOWwiw!15sCgIYIQ&amp;cr=lr_f3&amp;hl=zh-TW&amp;imagekey=!1e10!2sAF1QipMMoIzJoH-yzVy_jBEi7QNVgR8evjLcLqW190tO&amp;sa=X&amp;ved=2ahUKEwjf9OrTmfeKAxUFm68BHSAIJuAQ9fkHKAB6BQgBEJQD" TargetMode="External"/><Relationship Id="rId5" Type="http://schemas.openxmlformats.org/officeDocument/2006/relationships/hyperlink" Target="https://www.google.com/maps/uv?pb=!1s0x34693d9eb447257b%3A0xb21c59385cd60df3!3m1!7e115!5zR29vZ2xlIOaQnOWwiw!15sCgIgAQ&amp;cr=lr_f3&amp;hl=zh-TW&amp;imagekey=!1e10!2sAF1QipNCrchaDnKax57EVCERogjZno8OVT8IowPbYKkE&amp;sa=X&amp;ved=2ahUKEwjbwdSx7eCLAxV7mq8BHfH9FPAQ9fkHKAB6BQgBELMB" TargetMode="External"/><Relationship Id="rId4" Type="http://schemas.openxmlformats.org/officeDocument/2006/relationships/hyperlink" Target="https://www.theproteinbox.com.tw/2024/06/14/%e6%9c%80%e6%96%b0%e8%8f%9c%e5%96%ae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.ichefpos.com/store/2Fhk4PeK/ordering" TargetMode="External"/><Relationship Id="rId2" Type="http://schemas.openxmlformats.org/officeDocument/2006/relationships/hyperlink" Target="https://lh3.googleusercontent.com/p/AF1QipP67netVeCNU_FNc3LadkrQc0I32cPD-UIRnnFi=s680-w680-h510-rw" TargetMode="External"/><Relationship Id="rId1" Type="http://schemas.openxmlformats.org/officeDocument/2006/relationships/hyperlink" Target="https://www.instagram.com/p/DEUqUIVvqnR/?hl=zh-tw" TargetMode="External"/><Relationship Id="rId5" Type="http://schemas.openxmlformats.org/officeDocument/2006/relationships/hyperlink" Target="https://www.mos.com.tw/shop/mosapp.html" TargetMode="External"/><Relationship Id="rId4" Type="http://schemas.openxmlformats.org/officeDocument/2006/relationships/hyperlink" Target="https://cpok.tw/wp-content/uploads/2024/07/0710-1.jpg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icard.ai/shop/reward/channel%2F5e0ac7901b207d182d6bd3fd?type=channel_concept%2F5f6ab11b3d97d93195e6707c" TargetMode="External"/><Relationship Id="rId2" Type="http://schemas.openxmlformats.org/officeDocument/2006/relationships/hyperlink" Target="https://bigsharkgogogo.tw/wp-content/uploads/2023/05/PSX_20230516_113252-scaled.jpg" TargetMode="External"/><Relationship Id="rId1" Type="http://schemas.openxmlformats.org/officeDocument/2006/relationships/hyperlink" Target="https://www.google.com/maps/uv?pb=!1s0x34693da59cc11a07%3A0x4b0b45638fc9e438!15sCgIYIQ&amp;viewerState=lb&amp;cr=lm_1e&amp;sa=X&amp;ved=2ahUKEwjompb91q6LAxWKqFYBHWtIKUYQzeMEegQIChAA" TargetMode="External"/><Relationship Id="rId4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gps-cs-s/AB5caB9irhrKUr6Tz4J4V5ssAyiS34BCUkPGtRh97rJPPCKPin9Ijjk8JCjVFgmrWzJ7tFurovXJr4VImZnLV2G5E7t9hLE96wXTemqr_yW46No9cV0H2WR36QEe70Ca3CPi7TiCOg0c=s680-w680-h510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lh3.googleusercontent.com/p/AF1QipPu8IB9H0Hjd3ZP6XDA4ZY6rwUEE0MRGucuNkAe=s1360-w1360-h1020" TargetMode="External"/><Relationship Id="rId1" Type="http://schemas.openxmlformats.org/officeDocument/2006/relationships/hyperlink" Target="https://maps.app.goo.gl/NpBbBZjHH8ewZtMn7?g_st=com.google.maps.preview.copy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lh3.googleusercontent.com/p/AF1QipPevmq03_lk7d7GPFbuWxbxq9xzwJT4Wu2KxZE_=s680-w680-h510-rw" TargetMode="External"/><Relationship Id="rId4" Type="http://schemas.openxmlformats.org/officeDocument/2006/relationships/hyperlink" Target="https://www.facebook.com/photo/?fbid=593025920002330&amp;set=pb.100078847807044.-2207520000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Mx7sHmZLTH1x4DElfoW1ZOBevWuzA1_ZO8ESfR=s680-w680-h510" TargetMode="External"/><Relationship Id="rId2" Type="http://schemas.openxmlformats.org/officeDocument/2006/relationships/hyperlink" Target="https://scontent.frmq2-2.fna.fbcdn.net/v/t39.30808-6/486017394_1066788992138942_8519819278529078088_n.jpg?_nc_cat=109&amp;ccb=1-7&amp;_nc_sid=833d8c&amp;_nc_ohc=J4kMnSKVpSgQ7kNvgGCFsqs&amp;_nc_oc=AdkmTe9qa5_bRkNvok1LacunxOfErx3BtdHUp4S9Jvk-j8MRRfqZNw8MXlLc1AOjVGM&amp;_nc_zt=23&amp;_nc_ht=scontent.frmq2-2.fna&amp;_nc_gid=-wYBebQGPcFyuulr6lekwA&amp;oh=00_AYHvTY4yd2v6RABYNzD-ZNTkG-y4I2IuEabcRhupNiUl3g&amp;oe=67EABC36" TargetMode="External"/><Relationship Id="rId1" Type="http://schemas.openxmlformats.org/officeDocument/2006/relationships/hyperlink" Target="https://lh3.googleusercontent.com/p/AF1QipPVBYQehAM4Ecrv1ZgE0cV5iKsk7CQOaMR0udq7=s680-w680-h510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pok.tw/wp-content/uploads/2024/07/0710-1.jpg" TargetMode="External"/><Relationship Id="rId2" Type="http://schemas.openxmlformats.org/officeDocument/2006/relationships/hyperlink" Target="https://lh3.googleusercontent.com/p/AF1QipPpOC4yNNNdayEeh8nqjxhuOLO22b0di73YliZX=s680-w680-h510-rw" TargetMode="External"/><Relationship Id="rId1" Type="http://schemas.openxmlformats.org/officeDocument/2006/relationships/hyperlink" Target="https://www.facebook.com/photo/?fbid=369256152520379&amp;set=pcb.369256615853666&amp;locale=zh_TW" TargetMode="External"/><Relationship Id="rId5" Type="http://schemas.openxmlformats.org/officeDocument/2006/relationships/hyperlink" Target="https://www.facebook.com/photo/?fbid=849692043973116&amp;set=pcb.849692110639776" TargetMode="External"/><Relationship Id="rId4" Type="http://schemas.openxmlformats.org/officeDocument/2006/relationships/hyperlink" Target="https://www.facebook.com/photo/?fbid=1170487815085353&amp;set=pb.100063724371087.-2207520000&amp;locale=zh_TW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1055361863279358&amp;set=a.468277221987828&amp;locale=zh_TW" TargetMode="External"/><Relationship Id="rId2" Type="http://schemas.openxmlformats.org/officeDocument/2006/relationships/hyperlink" Target="https://www.google.com.tw/maps/place/%E6%A8%B9%E4%B8%BC%E9%A3%9F%E5%A0%82/@24.1641359,120.6557808,3a,75y,90t/data=!3m8!1e2!3m6!1sAF1QipN1aGfNporMjnunVgJlGPGuJtF7RFtHgv0M_yg!2e10!3e12!6shttps:%2F%2Flh5.googleusercontent.com%2Fp%2FAF1QipN1aGfNporMjnunVgJlGPGuJtF7RFtHgv0M_yg%3Dw224-h316-k-no!7i1368!8i1935!4m9!3m8!1s0x34693d8638dc1257:0xec18c50d77d53e25!8m2!3d24.1641359!4d120.6557808!10e5!14m1!1BCgIYIQ!16s%2Fg%2F11dx9345zf?entry=ttu&amp;g_ep=EgoyMDI1MDEwOC4wIKXMDSoASAFQAw%3D%3D" TargetMode="External"/><Relationship Id="rId1" Type="http://schemas.openxmlformats.org/officeDocument/2006/relationships/hyperlink" Target="http://www.leewangspicy.com/images/2024dm.pdf" TargetMode="External"/><Relationship Id="rId5" Type="http://schemas.openxmlformats.org/officeDocument/2006/relationships/hyperlink" Target="https://scontent.frmq2-1.fna.fbcdn.net/v/t1.15752-9/486859502_1205628654423714_5022363619009114882_n.jpg?_nc_cat=111&amp;ccb=1-7&amp;_nc_sid=9f807c&amp;_nc_ohc=w_T2-ruIQoYQ7kNvwH77jkv&amp;_nc_oc=Adn1EdZT7jo3Ql-rzqhJjbQhnsJfYcZ0b_b2dVGeH7AWldUqERQc69f1BgKu1V2dD6E&amp;_nc_zt=23&amp;_nc_ht=scontent.frmq2-1.fna&amp;oh=03_Q7cD2AEDFjJYvg7tMkgm235sHMpFUEhjmPo1oq5PTnS7hroIUg&amp;oe=6826BE81" TargetMode="External"/><Relationship Id="rId4" Type="http://schemas.openxmlformats.org/officeDocument/2006/relationships/hyperlink" Target="https://www.mos.com.tw/shop/mosapp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369256152520379&amp;set=pcb.369256615853666&amp;locale=zh_TW" TargetMode="External"/><Relationship Id="rId2" Type="http://schemas.openxmlformats.org/officeDocument/2006/relationships/hyperlink" Target="https://www.shihtaomealbox.com/menu" TargetMode="External"/><Relationship Id="rId1" Type="http://schemas.openxmlformats.org/officeDocument/2006/relationships/hyperlink" Target="https://scontent.frmq2-2.fna.fbcdn.net/v/t39.30808-6/491625083_1142777604530303_8825375717064288661_n.jpg?stp=dst-jpg_s1080x2048_tt6&amp;_nc_cat=109&amp;ccb=1-7&amp;_nc_sid=669761&amp;_nc_ohc=AFVp9_cC_uYQ7kNvwGjKxUf&amp;_nc_oc=Adls0MKAAwaTexZRAxhbwbV3bM4egZRrA9rjmsY_eBG3CQ2779hDIkux0zPo5l6skZw&amp;_nc_zt=23&amp;_nc_ht=scontent.frmq2-2.fna&amp;_nc_gid=T-JbsmUIcSrOb7xJbX_IOQ&amp;oh=00_AfH0TT7rMDVgDuzqTW8yjKJFK9Fw9ySPcQ1t5qXIOpU_fw&amp;oe=6806907E" TargetMode="External"/><Relationship Id="rId5" Type="http://schemas.openxmlformats.org/officeDocument/2006/relationships/hyperlink" Target="https://www.google.com/maps/uv?pb=!1s0x34693d9eb447257b%3A0xb21c59385cd60df3!3m1!7e115!5zR29vZ2xlIOaQnOWwiw!15sCgIgAQ&amp;cr=lr_f3&amp;hl=zh-TW&amp;imagekey=!1e10!2sAF1QipNCrchaDnKax57EVCERogjZno8OVT8IowPbYKkE&amp;sa=X&amp;ved=2ahUKEwjbwdSx7eCLAxV7mq8BHfH9FPAQ9fkHKAB6BQgBELMB" TargetMode="External"/><Relationship Id="rId4" Type="http://schemas.openxmlformats.org/officeDocument/2006/relationships/hyperlink" Target="https://lh3.googleusercontent.com/p/AF1QipMRIjOap1mfdM--0nKCFQ1NmcrLoDn0vyOp0-j-=s680-w680-h510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1139917334805760&amp;set=a.493223209475179&amp;locale=zh_TW" TargetMode="External"/><Relationship Id="rId2" Type="http://schemas.openxmlformats.org/officeDocument/2006/relationships/hyperlink" Target="https://www.instagram.com/p/DEUqUIVvqnR/?hl=zh-tw" TargetMode="External"/><Relationship Id="rId1" Type="http://schemas.openxmlformats.org/officeDocument/2006/relationships/hyperlink" Target="https://lh3.googleusercontent.com/gps-cs-s/AB5caB8lry_GHUJkJNW8inAV8yL6aqSp_akxqcJIWgdZ7Vwu_yQne7mnAmhom7Y_6VSrtK-AKMQZvl8vO1uRFPHKKIOWx2Zeh6Aa-VMKOD32P9Je9r9h91Yv4EMI0mYfAnDBMhziG-M5=s680-w680-h510-rw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hyperlink" Target="https://www.kfcclub.com.tw/menu?menuId=182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eproteinbox.com.tw/2024/06/14/%E6%9C%80%E6%96%B0%E8%8F%9C%E5%96%AE/" TargetMode="External"/><Relationship Id="rId2" Type="http://schemas.openxmlformats.org/officeDocument/2006/relationships/hyperlink" Target="https://www.google.com/maps/uv?pb=!1s0x34693d51fc70bb7d%3A0xfa2dccceef00d8e!15sCgIYIQ&amp;viewerState=lb&amp;cr=lm_1e&amp;sa=X&amp;ved=2ahUKEwiOraGZ3d2LAxX8nq8BHcutHK8QzeMEegQICBAA&amp;imagekey=!1e10!2sCIHM0ogKEICAgMDI3ra1Dg" TargetMode="External"/><Relationship Id="rId1" Type="http://schemas.openxmlformats.org/officeDocument/2006/relationships/hyperlink" Target="https://lh3.googleusercontent.com/p/AF1QipPRTGZniWCdLGJywC9ywGGF6uG79mQiwekLvxUF=s680-w680-h510-rw" TargetMode="External"/><Relationship Id="rId5" Type="http://schemas.openxmlformats.org/officeDocument/2006/relationships/hyperlink" Target="https://www.pdtourfun.com/wp-content/uploads/2024/05/IMG_3296.jpg" TargetMode="External"/><Relationship Id="rId4" Type="http://schemas.openxmlformats.org/officeDocument/2006/relationships/hyperlink" Target="https://shop.ichefpos.com/store/2Fhk4PeK/ordering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1055361863279358&amp;set=a.468277221987828&amp;locale=zh_TW" TargetMode="External"/><Relationship Id="rId2" Type="http://schemas.openxmlformats.org/officeDocument/2006/relationships/hyperlink" Target="http://www.leewangspicy.com/order.htm" TargetMode="External"/><Relationship Id="rId1" Type="http://schemas.openxmlformats.org/officeDocument/2006/relationships/hyperlink" Target="https://lh3.googleusercontent.com/gps-cs-s/AC9h4nrFBZB-IkT6iHMoFXb9ihkM9hn5DWXeh9EV7nVcqwELZXeXHjeSYJi2qWadS2b0Ja3fQasSosiOQP81LiBpE0fmBg83gbWvnJQmiYeLGEY74h24dXYO3em_EUaZlEBQkLGfSBQwtQ=s1360-w1360-h1020-rw" TargetMode="External"/><Relationship Id="rId5" Type="http://schemas.openxmlformats.org/officeDocument/2006/relationships/hyperlink" Target="https://lh3.googleusercontent.com/p/AF1QipOBEeCGJrpJ0nM_nWLDACZKjBv2BBG5or9wP-aT=s680-w680-h510-rw" TargetMode="External"/><Relationship Id="rId4" Type="http://schemas.openxmlformats.org/officeDocument/2006/relationships/hyperlink" Target="https://img.fun-life.com.tw/webp/Taichung-snacks/water-gold-meatballs/DSC00752.jpg.webp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1121105470034493&amp;set=a.459230026222044&amp;locale=zh_TW" TargetMode="External"/><Relationship Id="rId2" Type="http://schemas.openxmlformats.org/officeDocument/2006/relationships/hyperlink" Target="https://scontent.frmq2-1.fna.fbcdn.net/v/t39.30808-6/485360354_643573825088609_4520185623635696165_n.jpg?_nc_cat=102&amp;ccb=1-7&amp;_nc_sid=833d8c&amp;_nc_ohc=1Vrfbtttwx4Q7kNvwHoQ45x&amp;_nc_oc=AdnIHLoxZqU_7FA6e3m04hAod1bDGvHYQ_EqiMFv3GSr8rp3Jk-epmuRGyMNbIL4Smw&amp;_nc_zt=23&amp;_nc_ht=scontent.frmq2-1.fna&amp;_nc_gid=163JD1r1Hu1ydjR-uZsB2g&amp;oh=00_AfIY5edHALAVEorX5AytfPC2Bl62YxAKs7hTlHz2pJzvlg&amp;oe=682B10EF" TargetMode="External"/><Relationship Id="rId1" Type="http://schemas.openxmlformats.org/officeDocument/2006/relationships/hyperlink" Target="https://lh3.googleusercontent.com/p/AF1QipNTcxgl6n5R8SaZHB0izayCuYaQod3M7xk3ly7l=s680-w680-h510-rw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s://lh3.googleusercontent.com/geougc-cs/AB3l90AXtKUpAdUM-6qjDw8HmlELliC3hNahkGL4W0bY35rfcWwZ0yJnDoQTlTht-vsa55qbswXdaTTWxyOwU-rzXj4xLdIYW0V2K6vkOJbL-syZL0ByZxp4oG4MdinnVJBOS3ePse8Fuw=s3840-w3840-h1822-rw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cpok.tw/wp-content/uploads/2024/07/0710-1.jpg" TargetMode="External"/><Relationship Id="rId2" Type="http://schemas.openxmlformats.org/officeDocument/2006/relationships/hyperlink" Target="https://www.mos.com.tw/shop/mosapp.html" TargetMode="External"/><Relationship Id="rId1" Type="http://schemas.openxmlformats.org/officeDocument/2006/relationships/hyperlink" Target="https://lh3.googleusercontent.com/gps-cs-s/AC9h4nqD9u5r3dQjHoZz5_K0xdeSZ7HvSbvJUlNtqRPSlvOlB-Nf5F7AH4JdYCmzZhBVQm6fwYgztnHMxEOFM-0A4oXb9Deid6EtclDtZ4FspWsKutWqk_9JnKJLX9TCJ2otsCqq49qJGw=s680-w680-h510-rw" TargetMode="External"/><Relationship Id="rId4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1121105470034493&amp;set=a.459230026222044&amp;locale=zh_TW" TargetMode="External"/><Relationship Id="rId2" Type="http://schemas.openxmlformats.org/officeDocument/2006/relationships/hyperlink" Target="http://www.leewangspicy.com/order.htm" TargetMode="External"/><Relationship Id="rId1" Type="http://schemas.openxmlformats.org/officeDocument/2006/relationships/hyperlink" Target="https://lh3.googleusercontent.com/p/AF1QipOHHKtcsAXn_u0kYwgCJGv3y_rVjjlSsmsDqys9=s680-w680-h510-rw" TargetMode="External"/><Relationship Id="rId5" Type="http://schemas.openxmlformats.org/officeDocument/2006/relationships/hyperlink" Target="https://www.facebook.com/photo/?fbid=369256152520379&amp;set=pcb.369256615853666" TargetMode="External"/><Relationship Id="rId4" Type="http://schemas.openxmlformats.org/officeDocument/2006/relationships/hyperlink" Target="https://maps.app.goo.gl/nCZ73fhayeiZDw7N7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scontent.ftpe8-1.fna.fbcdn.net/v/t39.30808-6/498604705_1257864709683015_5396550128795013553_n.jpg?_nc_cat=105&amp;ccb=1-7&amp;_nc_sid=833d8c&amp;_nc_ohc=rO82DSYVwBUQ7kNvwHouEsf&amp;_nc_oc=AdmVCjxNesKVoOM5DyEApjIC4ZKYurU4nl1iq3m9S809YU9l5QAFVNRgnwRsisUm9RY&amp;_nc_zt=23&amp;_nc_ht=scontent.ftpe8-1.fna&amp;_nc_gid=mknyQbc9_OSw2lxeACVHxw&amp;oh=00_AfOD2E5QS2Z86Q463pChJKLtUQGouSLthIhA2uYGAtk2Ng&amp;oe=684DA1F6" TargetMode="External"/><Relationship Id="rId2" Type="http://schemas.openxmlformats.org/officeDocument/2006/relationships/hyperlink" Target="https://www.google.com/maps/uv?pb=!1s0x34693d9eb447257b%3A0xb21c59385cd60df3!3m1!7e115!5zR29vZ2xlIOaQnOWwiw!15sCgIgAQ&amp;cr=lr_f3&amp;hl=zh-TW&amp;imagekey=!1e10!2sAF1QipNCrchaDnKax57EVCERogjZno8OVT8IowPbYKkE&amp;sa=X&amp;ved=2ahUKEwjbwdSx7eCLAxV7mq8BHfH9FPAQ9fkHKAB6BQgBELMB" TargetMode="External"/><Relationship Id="rId1" Type="http://schemas.openxmlformats.org/officeDocument/2006/relationships/hyperlink" Target="https://lh3.googleusercontent.com/p/AF1QipOsvf914xnZiaNNTyEt0Iq98SUZ9MBLF9GCX5d3=s680-w680-h510-rw" TargetMode="External"/><Relationship Id="rId5" Type="http://schemas.openxmlformats.org/officeDocument/2006/relationships/hyperlink" Target="https://www.facebook.com/photo/?fbid=659401910031397&amp;set=pb.100078847807044.-2207520000" TargetMode="External"/><Relationship Id="rId4" Type="http://schemas.openxmlformats.org/officeDocument/2006/relationships/hyperlink" Target="https://www.facebook.com/photo/?fbid=1050234963920258&amp;set=a.1050235470586874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gps-cs-s/AC9h4nrhIT_6kEH7Dm92m1m2E8WTxwSTwedwLgP9GsNVv9gp2ckHAN-xYSyrfPAIZVQnYdjGyTGVSBqfhgMscRmT_uq1oUVk326tkneH0j-pl9OjMcN1G097gj3lFdx8-WGxLJ9_9nI52A=s680-w680-h510-rw" TargetMode="External"/><Relationship Id="rId2" Type="http://schemas.openxmlformats.org/officeDocument/2006/relationships/hyperlink" Target="https://lh3.googleusercontent.com/p/AF1QipPt2R0MkTFdRGXM0LTu_R9NIZZVFV-HRUPtCBWp=s680-w680-h510-rw" TargetMode="External"/><Relationship Id="rId1" Type="http://schemas.openxmlformats.org/officeDocument/2006/relationships/hyperlink" Target="https://www.facebook.com/photo/?fbid=1121105470034493&amp;set=a.459230026222044&amp;locale=zh_TW" TargetMode="External"/><Relationship Id="rId5" Type="http://schemas.openxmlformats.org/officeDocument/2006/relationships/hyperlink" Target="https://www.facebook.com/photo/?fbid=994589086121267&amp;set=a.415051307408384" TargetMode="External"/><Relationship Id="rId4" Type="http://schemas.openxmlformats.org/officeDocument/2006/relationships/hyperlink" Target="https://www.instagram.com/p/DEUqUIVvqnR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geougc-cs/AB3l90Bs4viu3aNhQcyrS9G-MFzJXsvyZKt3GISR0UGdfSJtHIDqNV5NeuKiVNFNMIZwsm2Oxm4imQr3FIvZ4eaJuGgY1fQOUkAwpQcfLr0SCVGggVYIjx0kVckWR-nEEbtRqHszTywp=s3840-w3840-h1822-rw" TargetMode="External"/><Relationship Id="rId2" Type="http://schemas.openxmlformats.org/officeDocument/2006/relationships/hyperlink" Target="https://www.google.com/maps/place/%E4%B8%8A%E9%87%8E%E7%83%A4%E8%82%89%E9%A3%AF-%E5%8F%B0%E4%B8%AD%E7%B2%BE%E8%AA%A0%E5%BA%97/@24.1528856,120.6551351,3a,75y,90t/data=!3m8!1e2!3m6!1sAF1QipNL-cdNv7uncUCrxp85ucMwtHJGiC42Qf8XlcdV!2e10!3e12!6shttps:%2F%2Flh3.googleusercontent.com%2Fp%2FAF1QipNL-cdNv7uncUCrxp85ucMwtHJGiC42Qf8XlcdV%3Dw137-h195-k-no!7i3184!8i4500!4m7!3m6!1s0x34693daa3b8883f7:0xb7609d5e650cd572!8m2!3d24.1528837!4d120.6549553!10e9!16s%2Fg%2F11vs0_732r?entry=ttu&amp;g_ep=EgoyMDI1MDYxMC4xIKXMDSoASAFQAw%3D%3D" TargetMode="External"/><Relationship Id="rId1" Type="http://schemas.openxmlformats.org/officeDocument/2006/relationships/hyperlink" Target="https://www.google.com/maps/place/%E5%A4%A7%E8%83%96%E8%82%89%E7%BE%AE-2025%E5%8F%B0%E4%B8%AD%E8%A5%BF%E5%B1%AF%E5%82%B3%E7%B5%B1%E5%B0%8F%E5%90%83%E6%8E%92%E9%9A%8A%E7%BE%8E%E9%A3%9F+%E6%8E%A8%E8%96%A6+%E5%9C%A8%E5%9C%B0%E4%BA%BA%E5%BF%85%E5%90%83+%E8%82%89%E7%BE%B9%E6%B9%AF+%E7%82%92%E9%BA%B5+%E7%82%92%E7%B1%B3%E7%B2%89+%E9%9B%9E%E8%82%89%E6%BB%B7%E8%82%89%E7%88%8C%E8%82%89%E9%A3%AF+%E5%8F%B0%E4%B8%AD%E5%B8%82%E6%94%BF%E5%BA%9C%E6%8D%B7%E9%81%8B%E7%AB%99+%E7%89%B9%E8%89%B2%E4%BE%BF%E5%AE%9C%E5%B0%8F%E5%90%83%E5%BA%97+PTT+Dcard/@24.1635835,120.6566298,3a,75y,90t/data=!3m8!1e2!3m6!1sAF1QipNFOXfC7m9Ltkg2v2j96eGACxJQHxJLA_E5j2FT!2e10!3e12!6shttps:%2F%2Flh3.googleusercontent.com%2Fp%2FAF1QipNFOXfC7m9Ltkg2v2j96eGACxJQHxJLA_E5j2FT%3Dw195-h149-k-no!7i3138!8i2398!4m7!3m6!1s0x34693d867739d72b:0xdc4fc4c9996bace6!8m2!3d24.1634675!4d120.6565592!10e9!16s%2Fg%2F11d_9ksdxr?entry=ttu&amp;g_ep=EgoyMDI1MDYxNi4wIKXMDSoASAFQAw%3D%3D" TargetMode="External"/><Relationship Id="rId5" Type="http://schemas.openxmlformats.org/officeDocument/2006/relationships/hyperlink" Target="https://www.facebook.com/photo/?fbid=1121105470034493&amp;set=a.459230026222044&amp;locale=zh_TW" TargetMode="External"/><Relationship Id="rId4" Type="http://schemas.openxmlformats.org/officeDocument/2006/relationships/hyperlink" Target="https://lh3.googleusercontent.com/p/AF1QipMPtt3ttvOj9wHY-R8H_zGRAkVE5Pudhx9VjMW9=s680-w680-h510-rw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OBEeCGJrpJ0nM_nWLDACZKjBv2BBG5or9wP-aT=s680-w680-h510-rw" TargetMode="External"/><Relationship Id="rId2" Type="http://schemas.openxmlformats.org/officeDocument/2006/relationships/hyperlink" Target="https://scontent-nrt1-2.xx.fbcdn.net/v/t39.30808-6/485360354_643573825088609_4520185623635696165_n.jpg?_nc_cat=102&amp;ccb=1-7&amp;_nc_sid=833d8c&amp;_nc_ohc=QnXucxhkpVMQ7kNvwFLjbfl&amp;_nc_oc=AdkEmPlhyLUOaaBD3AEI95305L88snaiYqK7V93yuBH4wyu3QCO4XLRgqaIB31VD1Hs&amp;_nc_zt=23&amp;_nc_ht=scontent-nrt1-2.xx&amp;_nc_gid=fhnvRsCcBZai3nRgqCJzLg&amp;oh=00_AfMIkti_A4PT6aYNoBhSZlxN75SwnZTt3-5bMFFR6oQM7w&amp;oe=6863C16F" TargetMode="External"/><Relationship Id="rId1" Type="http://schemas.openxmlformats.org/officeDocument/2006/relationships/hyperlink" Target="https://www.pizzahut.com.tw/menu/?parent_id=271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www.google.com/maps/place/%E6%B3%B0%E9%AE%AE%E7%BE%8E/@24.1596802,120.6659081,3a,75y,90t/data=!3m8!1e2!3m6!1sAF1QipNfxE4pkZfUvnj7lXhqBrD2-SlwNhjyh4jY5WBJ!2e10!3e12!6shttps:%2F%2Flh3.googleusercontent.com%2Fp%2FAF1QipNfxE4pkZfUvnj7lXhqBrD2-SlwNhjyh4jY5WBJ%3Dw195-h138-k-no!7i2186!8i1554!4m7!3m6!1s0x34693d8276a1882b:0x4a0715ca9ca88e07!8m2!3d24.159595!4d120.665767!10e9!16s%2Fg%2F11cs0184hn?entry=ttu&amp;g_ep=EgoyMDI1MDYyMy4yIKXMDSoASAFQAw%3D%3D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place/%E9%AD%9A%E6%97%A5%E5%85%A7%E4%BA%BA-%E7%82%B8%E8%9B%8B%E9%AD%AF%E8%82%89%E9%A3%AF%E5%B0%88%E8%B3%A3%E5%BA%97/@24.1468796,120.6672866,4319a,13.1y/data=!3m8!1e2!3m6!1sCIHM0ogKEICAgMDwwfKRDw!2e10!3e12!6shttps:%2F%2Fgz0.googleusercontent.com%2Fgps-cs-s%2FAC9h4npSIrSfe1cpzhvo3IitN5C9goULxY43YpFIvSbZEIHuNHum3XP-eSy4I9WtvN56GLjrUW_Fe1h0MsW5g8wTOF16Apeqrcb1weNgu4oXxg5hQf8G2UjTf9A9WCmj8q02h8v489oP%3Dk-no-!7i2268!8i4032!4m7!3m6!1s0x34693db9aafb5013:0xfe99db8f7ef82e03!8m2!3d24.1468796!4d120.6672866!10e5!16s%2Fg%2F11qbkpyj6v?entry=ttu&amp;g_ep=EgoyMDI1MDcwNi4wIKXMDSoASAFQAw%3D%3D" TargetMode="External"/><Relationship Id="rId2" Type="http://schemas.openxmlformats.org/officeDocument/2006/relationships/hyperlink" Target="https://lh3.googleusercontent.com/gps-cs-s/AC9h4nrA4roZG7kPO_l496T2VMq2tjaGch6anM30AJjadcAlzWHBgrUsYNPiijfwJWwL8ucbV0FR6tEu6eYwmW9h07-YZ3UdEZ6LOzDrCTL_xZNTGtCyA_hmBhzfpwdo8_QR7MOtvtdT=s1360-w1360-h1020-rw" TargetMode="External"/><Relationship Id="rId1" Type="http://schemas.openxmlformats.org/officeDocument/2006/relationships/hyperlink" Target="https://lh3.googleusercontent.com/gps-cs-s/AC9h4npeu27LhtpM3hunNEW5Y3beaLqP0MDFWn-bsPb3B7cQes05FIsKzNFMtWiCW3TpP8OSkSjwV4ijx6hZDqV5p9Cr8IfPxcEDMUwcb3cJG4ibxh2O9S4_z_qqcU9qWt2_XG3t-RpnVN2-sBgf=s680-w680-h510-rw" TargetMode="External"/><Relationship Id="rId5" Type="http://schemas.openxmlformats.org/officeDocument/2006/relationships/hyperlink" Target="https://www.yovvip.com/ORD/Order?store=MzUwXzkyMg%3D%3D" TargetMode="External"/><Relationship Id="rId4" Type="http://schemas.openxmlformats.org/officeDocument/2006/relationships/hyperlink" Target="https://www.facebook.com/photo?fbid=900579935403846&amp;set=pcb.900580005403839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PRTGZniWCdLGJywC9ywGGF6uG79mQiwekLvxUF=s680-w680-h510-rw" TargetMode="External"/><Relationship Id="rId2" Type="http://schemas.openxmlformats.org/officeDocument/2006/relationships/hyperlink" Target="https://cpok.tw/wp-content/uploads/2024/07/0710-1.jpg" TargetMode="External"/><Relationship Id="rId1" Type="http://schemas.openxmlformats.org/officeDocument/2006/relationships/hyperlink" Target="https://lh3.googleusercontent.com/p/AF1QipNW31EMVrcnzQqWpkGt1f6YJKbqSHQ-hUhnL24r=s680-w680-h510-rw" TargetMode="External"/><Relationship Id="rId5" Type="http://schemas.openxmlformats.org/officeDocument/2006/relationships/hyperlink" Target="https://lh3.googleusercontent.com/p/AF1QipNFOXfC7m9Ltkg2v2j96eGACxJQHxJLA_E5j2FT=s680-w680-h510-rw" TargetMode="External"/><Relationship Id="rId4" Type="http://schemas.openxmlformats.org/officeDocument/2006/relationships/hyperlink" Target="https://www.facebook.com/guguyuanturkeyrice/posts/pfbid0M1Wqzhm1ugn8siuSkuJnm7VJjCUDMdx36Z9WZJL7n63CRMmpnoUfDyrRydV828QPl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hihtaomealbox.com/menu" TargetMode="External"/><Relationship Id="rId2" Type="http://schemas.openxmlformats.org/officeDocument/2006/relationships/hyperlink" Target="https://www.google.com/maps/place/%E8%8F%B2%E6%8B%89%E6%8B%89%E7%BE%A9%E5%BC%8F%E5%BB%9A%E6%88%BF/@24.1564466,120.6553657,3a,75y,90t/data=!3m8!1e2!3m6!1sCIHM0ogKEMS1sYmA35aSkgE!2e10!3e12!6shttps:%2F%2Flh3.googleusercontent.com%2Fgps-cs-s%2FAC9h4noj3vVCjPV3CFIuKvG9C9i95-MhRTvb4eTxwPBYeV-Nn7vHtXbVoFLyaVgBHkLpYXxDZjzCEefMg2gR-XK975gX3XwtkGHIkVvoJBNiIfxUhSFZyoiBeBQknrC1BUVEbEA4TWxjYA%3Dw195-h146-k-no!7i5712!8i4284!4m7!3m6!1s0x34693d005f5a4aa1:0x1e92ed77a800724b!8m2!3d24.1565193!4d120.6554128!10e9!16s%2Fg%2F11vx5p6_5j?entry=ttu&amp;g_ep=EgoyMDI1MDcxMy4wIKXMDSoASAFQAw%3D%3D" TargetMode="External"/><Relationship Id="rId1" Type="http://schemas.openxmlformats.org/officeDocument/2006/relationships/hyperlink" Target="https://www.mos.com.tw/shop/mosapp.html" TargetMode="External"/><Relationship Id="rId5" Type="http://schemas.openxmlformats.org/officeDocument/2006/relationships/hyperlink" Target="https://www.google.com/maps/place/%E9%87%91%E8%B1%AC%E8%85%BF%E5%BA%AB%E9%A3%AF/@24.1618022,120.6643408,3a,75y,90t/data=!3m8!1e2!3m6!1sAF1QipOouqC7IEdcqZNeW39Pja0rKbNJXZEshv62KpN6!2e10!3e12!6shttps:%2F%2Flh3.googleusercontent.com%2Fp%2FAF1QipOouqC7IEdcqZNeW39Pja0rKbNJXZEshv62KpN6%3Dw137-h195-k-no!7i1074!8i1523!4m7!3m6!1s0x34693d86aefccad3:0xeb6ddc44f04ce0ff!8m2!3d24.1617544!4d120.664265!10e9!16s%2Fg%2F11x0zd8rc1?entry=ttu&amp;g_ep=EgoyMDI1MDcxMy4wIKXMDSoASAFQAw%3D%3D" TargetMode="External"/><Relationship Id="rId4" Type="http://schemas.openxmlformats.org/officeDocument/2006/relationships/hyperlink" Target="https://scontent-nrt1-2.xx.fbcdn.net/v/t39.30808-6/468996294_18062730595828736_4276060989362640199_n.jpg?_nc_cat=107&amp;ccb=1-7&amp;_nc_sid=127cfc&amp;_nc_ohc=cQiTf-DzhEYQ7kNvwEwo1O2&amp;_nc_oc=Adk3vrrB4JK64-OoVt0OeCDOUALqduhtTZdZoQP-hLKsQoWp15tXcl-TtuKRamtxLqk&amp;_nc_zt=23&amp;_nc_ht=scontent-nrt1-2.xx&amp;_nc_gid=Uur6ssFxR-tzMOaaQzsQXw&amp;oh=00_AfTZYfzR_uHLMw1_bVqp5zLYJ_FiQT9pxZXHuqBdBm5r6A&amp;oe=687FEABF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scontent-nrt1-2.xx.fbcdn.net/v/t39.30808-6/481311307_122217316994082671_8349751865757231500_n.jpg?stp=cp6_dst-jpg_tt6&amp;_nc_cat=105&amp;ccb=1-7&amp;_nc_sid=833d8c&amp;_nc_ohc=b3SsjmgsVJ0Q7kNvwFmSXiu&amp;_nc_oc=AdnvC9N0a8p8owN1DqeJVC9NtaqYmnMG1vDWCDLjx4Kmv2UXlFxpuJ9DwHmkudjI7I0&amp;_nc_zt=23&amp;_nc_ht=scontent-nrt1-2.xx&amp;_nc_gid=vbSK80Wr-YInHSIsV5cfFw&amp;oh=00_AfTKsN0pAWR31NoZYJO6qws7Mps0t2dQhhCnF5NgTtdMkw&amp;oe=688D24BA" TargetMode="External"/><Relationship Id="rId2" Type="http://schemas.openxmlformats.org/officeDocument/2006/relationships/hyperlink" Target="https://scontent-nrt1-1.xx.fbcdn.net/v/t39.30808-6/523265472_1160776876071189_5527553408034019202_n.jpg?_nc_cat=103&amp;ccb=1-7&amp;_nc_sid=cc71e4&amp;_nc_ohc=aKTVj2bDYMYQ7kNvwFxd1zT&amp;_nc_oc=Adl8szgl0HGxHiyI38L0TRk-jWZCl6GtFMsK_3w9RMHk8cFqBwYxY-7LzJ2pG-2QnSQ&amp;_nc_zt=23&amp;_nc_ht=scontent-nrt1-1.xx&amp;_nc_gid=DgPMQHIljX4QVStCg_qP_A&amp;oh=00_AfRjdBY2ToNiADecG3SdL9IBqJdNrKwlmHPzLKmm5s5Utw&amp;oe=688CFA0D" TargetMode="External"/><Relationship Id="rId1" Type="http://schemas.openxmlformats.org/officeDocument/2006/relationships/hyperlink" Target="https://www.google.com/maps/place/%E8%87%AD%E5%A4%A7%E8%94%AC+-+%E5%A4%A7%E5%A2%A917%E5%BA%97/@24.1556049,120.6483395,3a,75y,90t/data=!3m8!1e2!3m6!1sAF1QipOOxSsAvVqQC1gijT9NJlUSXWwlwj-R1ug5UySA!2e10!3e12!6shttps:%2F%2Flh3.googleusercontent.com%2Fp%2FAF1QipOOxSsAvVqQC1gijT9NJlUSXWwlwj-R1ug5UySA%3Dw195-h137-k-no!7i2435!8i1722!4m16!1m8!3m7!1s0x34693d93e70484ab:0x5085608b1fbeca3d!2z6Iet5aSn6JSsIC0g5aSn5aKpMTflupc!8m2!3d24.1555925!4d120.6483394!10e9!16s%2Fg%2F11bcd_138v!3m6!1s0x34693d93e70484ab:0x5085608b1fbeca3d!8m2!3d24.1555925!4d120.6483394!10e9!16s%2Fg%2F11bcd_138v?entry=ttu&amp;g_ep=EgoyMDI1MDcyMC4wIKXMDSoASAFQAw%3D%3D" TargetMode="External"/><Relationship Id="rId5" Type="http://schemas.openxmlformats.org/officeDocument/2006/relationships/drawing" Target="../drawings/drawing9.xml"/><Relationship Id="rId4" Type="http://schemas.openxmlformats.org/officeDocument/2006/relationships/hyperlink" Target="https://www.facebook.com/photo/?fbid=1050234963920258&amp;set=a.1050235470586874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store.dudooeat.com/order/store/fa95c8e636e74b8ca87db6a64dcdbf47" TargetMode="External"/><Relationship Id="rId2" Type="http://schemas.openxmlformats.org/officeDocument/2006/relationships/hyperlink" Target="https://shop.ichefpos.com/store/2Fhk4PeK/ordering" TargetMode="External"/><Relationship Id="rId1" Type="http://schemas.openxmlformats.org/officeDocument/2006/relationships/hyperlink" Target="https://lh3.googleusercontent.com/p/AF1QipOeCbR_B-lMw90IT9e18zhCi4NUOHmSxJ1bn7IQ=s1360-w1360-h1020-rw" TargetMode="External"/><Relationship Id="rId5" Type="http://schemas.openxmlformats.org/officeDocument/2006/relationships/hyperlink" Target="https://www.facebook.com/photo?fbid=1117143357092384&amp;set=pcb.1117143397092380" TargetMode="External"/><Relationship Id="rId4" Type="http://schemas.openxmlformats.org/officeDocument/2006/relationships/hyperlink" Target="https://www.google.com/maps/place/%E5%99%A2%E7%88%B8%E9%A3%9F%E8%B2%A9(%E7%B2%BE%E7%B7%BB%E4%BE%BF%E7%95%B6%E5%B0%88%E8%B3%A3)/@24.1662128,120.6867668,3a,75y,90t/data=!3m8!1e2!3m6!1sAF1QipOCc3UiIMS_LkA4gg8xZRfQxe_2hCEoAxMHrAvW!2e10!3e12!6shttps:%2F%2Flh3.googleusercontent.com%2Fp%2FAF1QipOCc3UiIMS_LkA4gg8xZRfQxe_2hCEoAxMHrAvW%3Dw156-h195-k-no!7i1080!8i1350!4m7!3m6!1s0x34693d8541319887:0xc4d725fc356d0c1c!8m2!3d24.1662214!4d120.6866066!10e9!16s%2Fg%2F11y3sx04xj?entry=ttu&amp;g_ep=EgoyMDI1MDcyOC4wIKXMDSoASAFQAw%3D%3D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hoto/?fbid=744500937692315&amp;set=a.681052600703816" TargetMode="External"/><Relationship Id="rId2" Type="http://schemas.openxmlformats.org/officeDocument/2006/relationships/hyperlink" Target="https://www.google.com/maps/place/%E9%A6%99%E5%99%B4%E5%99%B4%E9%9B%9E%E8%82%89%E9%A3%AF/@24.1770661,120.6451616,3a,75y,90t/data=!3m8!1e2!3m6!1sCIHM0ogKEICAgIDnqu6C4AE!2e10!3e12!6shttps:%2F%2Flh3.googleusercontent.com%2Fgps-cs-s%2FAC9h4np36olZGPYJyc4Qhgheb2XKCl7gKBXY60O0r1UETf6b6GwIYOe3yX2BfOt1NXSuXc24BHMumWArHr4ZnPTTs0JGBwXWz1JCWyEn0nuN5moOzOeEdhNiyTcYAy5icvb0ocWccxCG%3Dw195-h146-k-no!7i4032!8i3024!4m16!1m8!3m7!1s0x3469162230215025:0x58b06bb294621ffb!2z6aaZ5Zm05Zm06Zue6IKJ6aOv!8m2!3d24.177071!4d120.645272!10e9!16s%2Fg%2F11g_0yglh!3m6!1s0x3469162230215025:0x58b06bb294621ffb!8m2!3d24.177071!4d120.645272!10e9!16s%2Fg%2F11g_0yglh?entry=ttu&amp;g_ep=EgoyMDI1MDgwNS4wIKXMDSoASAFQAw%3D%3D" TargetMode="External"/><Relationship Id="rId1" Type="http://schemas.openxmlformats.org/officeDocument/2006/relationships/hyperlink" Target="https://www.facebook.com/photo?fbid=900579935403846&amp;set=pcb.900580005403839" TargetMode="External"/><Relationship Id="rId5" Type="http://schemas.openxmlformats.org/officeDocument/2006/relationships/hyperlink" Target="https://www.google.com/maps/place/%E9%A3%9F%E5%85%89.%E6%97%A5%E5%BC%8F%E9%A4%90%E7%9B%92.%E5%85%A7%E7%94%A8%E8%88%87%E5%A4%96%E5%B8%B6%E5%85%A7%E5%AE%B9%E4%B8%8D%E5%90%8C.%E8%A9%B3%E6%83%85%E5%8F%83%E9%96%B1IG%E8%B3%87%E8%A8%8A.%E8%AC%9D%E8%AC%9D/@24.1545889,120.6312447,3a,75y,90t/data=!3m8!1e2!3m6!1sAF1QipNKrXyjfUsxux5y0Wvdt7REDz82TWKdmQWvtDjt!2e10!3e12!6shttps:%2F%2Flh3.googleusercontent.com%2Fp%2FAF1QipNKrXyjfUsxux5y0Wvdt7REDz82TWKdmQWvtDjt%3Dw137-h195-k-no!7i1748!8i2480!4m7!3m6!1s0x34693f924a329bc3:0x8b005095b9335687!8m2!3d24.15451!4d120.631259!10e9!16s%2Fg%2F11mvvb_yql?entry=ttu&amp;g_ep=EgoyMDI1MDgwNi4wIKXMDSoASAFQAw%3D%3D" TargetMode="External"/><Relationship Id="rId4" Type="http://schemas.openxmlformats.org/officeDocument/2006/relationships/hyperlink" Target="https://lh3.googleusercontent.com/p/AF1QipOBEeCGJrpJ0nM_nWLDACZKjBv2BBG5or9wP-aT=s1360-w1360-h1020-rw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NfeP6X2qMaC_AYL7zRopWXswNvbWuKyeDfn_ri=s1360-w1360-h1020-rw" TargetMode="External"/><Relationship Id="rId2" Type="http://schemas.openxmlformats.org/officeDocument/2006/relationships/hyperlink" Target="https://scontent.ftpe8-1.fna.fbcdn.net/v/t39.30808-6/521369962_122162605340486674_6642516622177152821_n.jpg?_nc_cat=108&amp;ccb=1-7&amp;_nc_sid=833d8c&amp;_nc_ohc=ZlysM_kXxEAQ7kNvwHULAxR&amp;_nc_oc=Adl12cPpc5tZUO-UntfZ2xpuXl3L0fqYq3QCUKUqSj9woA_H7FoAFoB-PoNvvRpNZIc&amp;_nc_zt=23&amp;_nc_ht=scontent.ftpe8-1.fna&amp;_nc_gid=xpAzjENZjBdKUUQJ-M5qsw&amp;oh=00_AfVccLrxjaz5kEln9wtMBy65RJh1RInsk8f-q9_mbyOVMg&amp;oe=68A889A9" TargetMode="External"/><Relationship Id="rId1" Type="http://schemas.openxmlformats.org/officeDocument/2006/relationships/hyperlink" Target="https://www.google.com/maps/place/%E6%9E%97%E7%AB%8B%E7%89%9B%E8%82%89%E9%BA%B5/@24.1535832,120.6673316,3a,75y/data=!3m8!1e2!3m6!1sCIHM0ogKEJnvoc2I-vWUkwE!2e10!3e12!6shttps:%2F%2Flh3.googleusercontent.com%2Fgps-cs-s%2FAC9h4nqaJLBymRtact2trVi_WsztEfgj5fkA8wK4YS4y8zbwz7O2-O_vEwnM5FKXGHPk18dFlNwZa6sFxN1hUisb9a2SCCRUNeOI3d0E9MFEFztu-ibDTAGrdnwprR45O4__4LKWqNukOw%3Dw195-h146-k-no!7i4096!8i3072!4m7!3m6!1s0x34693de50010fb5d:0x424947d9dd0b5007!8m2!3d24.1535216!4d120.6674033!10e9!16s%2Fg%2F11qq1nzb7z?entry=ttu&amp;g_ep=EgoyMDI1MDgxMS4wIKXMDSoASAFQAw%3D%3D" TargetMode="External"/><Relationship Id="rId5" Type="http://schemas.openxmlformats.org/officeDocument/2006/relationships/hyperlink" Target="https://lh3.googleusercontent.com/p/AF1QipOg3bA7hviKOa1EtL54Us9NcS1AvG9RFYb_N2Jz=s1360-w1360-h1020-rw" TargetMode="External"/><Relationship Id="rId4" Type="http://schemas.openxmlformats.org/officeDocument/2006/relationships/hyperlink" Target="https://www.facebook.com/photo?fbid=1084132113731755&amp;set=pcb.1084132143731752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MVooPW-6VRyhRGBHcI4CC_4YGtQawq9n0Q30_5=s1360-w1360-h1020-rw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scontent-nrt1-2.xx.fbcdn.net/v/t39.30808-6/539018133_763484509764206_747925551066375094_n.jpg?_nc_cat=100&amp;ccb=1-7&amp;_nc_sid=833d8c&amp;_nc_ohc=uGYNbm9mkTwQ7kNvwEdOwOK&amp;_nc_oc=Adn7YvDtb0Qe5xvWP3HmUZRoqX3GedBpA3076dU9WJ6aG-sC-QFnSMRRXU6KjX757FQ&amp;_nc_zt=23&amp;_nc_ht=scontent-nrt1-2.xx&amp;_nc_gid=W3769z5wCYwIWeK3IA9r8g&amp;oh=00_AfVWsDoDJ6AjAuvZ6Qbdfd0fwbxDgxnhQKnPuXd1V2hETA&amp;oe=68B2D9A7" TargetMode="External"/><Relationship Id="rId1" Type="http://schemas.openxmlformats.org/officeDocument/2006/relationships/hyperlink" Target="https://lh3.googleusercontent.com/p/AF1QipMSSlouxj_67ybBRpzp23lGaxCURy6hwzcPxpIq=s1360-w1360-h1020-rw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10.xml"/><Relationship Id="rId4" Type="http://schemas.openxmlformats.org/officeDocument/2006/relationships/hyperlink" Target="https://www.google.com/maps/place/%E9%BB%83%E5%AE%B6%E5%9C%92%E8%92%B8%E9%A4%83%E9%A4%A8/@24.1498411,120.6666256,3a,75y,90t/data=!3m8!1e2!3m6!1sCIABIhAywNnYyY6ZR82IfPBOfmVY!2e10!3e12!6shttps:%2F%2Flh3.googleusercontent.com%2Fgps-cs-s%2FAC9h4no7xaEKu6UXg0yBJl2WIyYhA2C-CUqWwRQO13TwI7Y4aj6CZkN_08MAhuqX2rRrykVE5Ht8IcGcqw0kaxpcXxgP4BoMfsm2OkhHvFCoA5dzhCKSxNB2YvtGX2gOtiYCAwQshfZEOmUph98%3Dw98-h195-k-no!7i715!8i1420!4m7!3m6!1s0x34693d758560c08f:0xdc88ff12443fd9e0!8m2!3d24.1498422!4d120.6666814!10e9!16s%2Fg%2F1tsr0ynl?authuser=0&amp;entry=ttu&amp;g_ep=EgoyMDI1MDgxOS4wIKXMDSoASAFQAw%3D%3D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scontent.ftpe8-4.fna.fbcdn.net/v/t39.30808-6/475523826_122103836678748737_7814074237975890290_n.jpg?_nc_cat=110&amp;ccb=1-7&amp;_nc_sid=127cfc&amp;_nc_ohc=LtV0dOc9SGoQ7kNvwF6lr77&amp;_nc_oc=AdmGvBglQn64e3L8BFdSxqzooTEcS270PPNWfIm3iGSqzNXzFpzs9duXFdvdVc333Hk&amp;_nc_zt=23&amp;_nc_ht=scontent.ftpe8-4.fna&amp;_nc_gid=qYExwhD949qQw-Fjkli_Tw&amp;oh=00_AfWd0TzDF7PYloTbuRInwsyyBFraEzUygTIDK8ajfhwJBQ&amp;oe=68BC1796" TargetMode="External"/><Relationship Id="rId7" Type="http://schemas.openxmlformats.org/officeDocument/2006/relationships/comments" Target="../comments5.xml"/><Relationship Id="rId2" Type="http://schemas.openxmlformats.org/officeDocument/2006/relationships/hyperlink" Target="https://www.buygood.com.tw/Store_items.asp" TargetMode="External"/><Relationship Id="rId1" Type="http://schemas.openxmlformats.org/officeDocument/2006/relationships/hyperlink" Target="https://lh3.googleusercontent.com/p/AF1QipMKdssX43It-DSCWFMn-CU-xW-IaklZSMIyP6MZ=s1360-w1360-h1020-rw" TargetMode="External"/><Relationship Id="rId6" Type="http://schemas.openxmlformats.org/officeDocument/2006/relationships/vmlDrawing" Target="../drawings/vmlDrawing5.vml"/><Relationship Id="rId5" Type="http://schemas.openxmlformats.org/officeDocument/2006/relationships/hyperlink" Target="https://lh3.googleusercontent.com/p/AF1QipPRTGZniWCdLGJywC9ywGGF6uG79mQiwekLvxUF=s1360-w1360-h1020-rw" TargetMode="External"/><Relationship Id="rId4" Type="http://schemas.openxmlformats.org/officeDocument/2006/relationships/hyperlink" Target="https://www.google.com/maps/place/%E9%A3%9F%E5%85%89.%E6%97%A5%E5%BC%8F%E9%A4%90%E7%9B%92.%E5%85%A7%E7%94%A8%E8%88%87%E5%A4%96%E5%B8%B6%E5%85%A7%E5%AE%B9%E4%B8%8D%E5%90%8C.%E8%A9%B3%E6%83%85%E5%8F%83%E9%96%B1IG%E8%B3%87%E8%A8%8A.%E8%AC%9D%E8%AC%9D/@24.1545889,120.6312447,3a,75y,90t/data=!3m8!1e2!3m6!1sAF1QipNKrXyjfUsxux5y0Wvdt7REDz82TWKdmQWvtDjt!2e10!3e12!6shttps:%2F%2Flh3.googleusercontent.com%2Fp%2FAF1QipNKrXyjfUsxux5y0Wvdt7REDz82TWKdmQWvtDjt%3Dw137-h195-k-no!7i1748!8i2480!4m7!3m6!1s0x34693f924a329bc3:0x8b005095b9335687!8m2!3d24.15451!4d120.631259!10e9!16s%2Fg%2F11mvvb_yql?entry=ttu&amp;g_ep=EgoyMDI1MDgxOS4wIKXMDSoASAFQAw%3D%3D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.tw/maps/place/%E4%B8%80%E7%A9%97%E7%A6%BE%E5%BF%83%E8%A3%BD%E9%BA%B5/@24.1570772,120.657194,3a,75y,90t/data=!3m8!1e2!3m6!1sAF1QipOWE3JrOxkhB6MiO_FYao2emZP9ZCFxFn3O-QQQ!2e10!3e12!6shttps:%2F%2Flh3.googleusercontent.com%2Fp%2FAF1QipOWE3JrOxkhB6MiO_FYao2emZP9ZCFxFn3O-QQQ%3Dw137-h195-k-no!7i1414!8i2000!4m10!1m2!2m1!1z57SF55Wq6IyE!3m6!1s0x34693dc699c031af:0xfaf30723805ca934!8m2!3d24.1570959!4d120.6572069!10e9!16s%2Fg%2F11ld_mm20q?entry=ttu&amp;g_ep=EgoyMDI1MDgyNS4wIKXMDSoASAFQAw%3D%3D" TargetMode="External"/><Relationship Id="rId2" Type="http://schemas.openxmlformats.org/officeDocument/2006/relationships/hyperlink" Target="https://www.google.com/maps/place/%E9%A5%97%E5%96%AB%E6%B8%AF%E5%BC%8F%E7%87%92%E8%87%98/@24.1668654,120.6707361,3a,75y,90t/data=!3m8!1e2!3m6!1sCIABIhAM7V-0nmeg1dJjQ0utDPyT!2e10!3e12!6shttps:%2F%2Flh3.googleusercontent.com%2Fgps-cs-s%2FAC9h4nrQ1G42mTUl8WRtgTDpNLxhoXyaFpjlYb6nykGzXcil16YF_vJEc54OjF1oKsxx2Qscnr54-QMWWC9zVgKza5fhiaXwV8Qp4sPTwvz8gyB941I-6AE8XWvUlb465Ea3ZcW2Eb-GoNu6TCiv%3Dw195-h116-k-no!7i3689!8i2207!4m16!1m8!3m7!1s0x34691747c8b6d63f:0x33f9ab4a37410bcb!2z6aWX5Zar5riv5byP54eS6IeY!8m2!3d24.1667659!4d120.6707368!10e9!16s%2Fg%2F11t6nkw5gc!3m6!1s0x34691747c8b6d63f:0x33f9ab4a37410bcb!8m2!3d24.1667659!4d120.6707368!10e9!16s%2Fg%2F11t6nkw5gc?entry=ttu&amp;g_ep=EgoyMDI1MDgyNS4wIKXMDSoASAFQAw%3D%3D" TargetMode="External"/><Relationship Id="rId1" Type="http://schemas.openxmlformats.org/officeDocument/2006/relationships/hyperlink" Target="https://www.facebook.com/photo/?fbid=1055361863279358&amp;set=a.468277221987828&amp;locale=zh_TW" TargetMode="External"/><Relationship Id="rId5" Type="http://schemas.openxmlformats.org/officeDocument/2006/relationships/hyperlink" Target="https://www.google.com.tw/maps/place/%E8%A6%8B%E6%A9%99%E6%8B%89%E4%BB%94%E9%BA%B5+%E7%A7%91%E5%8D%9A%E9%A4%A8%E9%96%80%E5%B8%82/@24.1544803,120.6662518,3a,75y,90t/data=!3m8!1e2!3m6!1sAF1QipPf-rPwiokNe2k0nVeSy3xsNH_oHbsj4vEeEh0R!2e10!3e12!6shttps:%2F%2Flh3.googleusercontent.com%2Fp%2FAF1QipPf-rPwiokNe2k0nVeSy3xsNH_oHbsj4vEeEh0R%3Dw195-h138-k-no!7i1440!8i1025!4m7!3m6!1s0x34693dfc90e20741:0x651c83f2ea526200!8m2!3d24.1543426!4d120.6664173!10e9!16s%2Fg%2F11nmlck72s?entry=ttu&amp;g_ep=EgoyMDI1MDkwNy4wIKXMDSoASAFQAw%3D%3D" TargetMode="External"/><Relationship Id="rId4" Type="http://schemas.openxmlformats.org/officeDocument/2006/relationships/hyperlink" Target="https://www.google.com/maps/place/%E5%8F%B0%E5%8C%97%E5%A4%AA%E7%A5%96%E9%AD%B7%E9%AD%9A%E7%BE%B9/@24.147461,120.6602075,3a,75y,90t/data=!3m8!1e2!3m6!1sCIABIhB583deLCPO6ueKKv_9bndD!2e10!3e12!6shttps:%2F%2Flh3.googleusercontent.com%2Fgps-cs-s%2FAC9h4noODMoTUYAH6j4r4SM3egqr9C4lNPu6-7dhdaXY-WYuGujKDOhf47dhz7C7HZc2IPZFYjG3EIX18RXe24In6g6H0Kw71-gsy0zzEWx7bU3mL0JNugZeqESLlKPT6jIQ6Z6azBIIptsRnEaI%3Dw77-h195-k-no!7i1599!8i4032!4m16!1m8!3m7!1s0x34693d98b440dd9f:0xeffd967b8e1eda4f!2z5Y-w5YyX5aSq56WW6a236a2a5765!8m2!3d24.1474606!4d120.659994!10e9!16s%2Fg%2F11xddmmp3!3m6!1s0x34693d98b440dd9f:0xeffd967b8e1eda4f!8m2!3d24.1474606!4d120.659994!10e9!16s%2Fg%2F11xddmmp3?entry=ttu&amp;g_ep=EgoyMDI1MDkwNy4wIKXMDSoASAFQAw%3D%3D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s://scontent-nrt1-2.xx.fbcdn.net/v/t39.30808-6/494548978_1121105530034487_4797319856957007014_n.jpg?_nc_cat=102&amp;ccb=1-7&amp;_nc_sid=833d8c&amp;_nc_ohc=GriQCLSC2EsQ7kNvwHuJ_GE&amp;_nc_oc=AdkEAdf1H9I8XHFTXa7uMt-uM6LaSJoVUgriRGWh5IqamYiQu5Ui70cDwuPQDZljj5g&amp;_nc_zt=23&amp;_nc_ht=scontent-nrt1-2.xx&amp;_nc_gid=PWVjiSIWV0IpPpzgtQg6Zw&amp;oh=00_AfYftCxMlhoJcxgvRJ3RRKrdPpowADpShH5a5a3q4lM3yg&amp;oe=68C459C0" TargetMode="External"/><Relationship Id="rId2" Type="http://schemas.openxmlformats.org/officeDocument/2006/relationships/hyperlink" Target="https://lh3.googleusercontent.com/p/AF1QipMSSlouxj_67ybBRpzp23lGaxCURy6hwzcPxpIq=s1360-w1360-h1020-rw" TargetMode="External"/><Relationship Id="rId1" Type="http://schemas.openxmlformats.org/officeDocument/2006/relationships/hyperlink" Target="https://www.google.com/maps/place/%E6%82%9F%E9%A5%95%E6%B1%A0%E4%B8%8A%E9%A3%AF%E5%8C%85+-+%E5%8F%B0%E4%B8%AD%E7%B2%BE%E8%AA%A0%E5%BA%97/@24.1480345,120.6551157,3a,75y,90t/data=!3m8!1e2!3m6!1sAF1QipPDA8-OZzV-AFqfmZT1eha2-twRm5A1O-td25PM!2e10!3e12!6shttps:%2F%2Flh3.googleusercontent.com%2Fp%2FAF1QipPDA8-OZzV-AFqfmZT1eha2-twRm5A1O-td25PM%3Dw195-h138-k-no!7i4984!8i3532!4m7!3m6!1s0x34693df7a2d9bd5d:0x5566e56f9845a5fb!8m2!3d24.148035!4d120.654846!10e9!16s%2Fg%2F11x0mr8y75?entry=ttu&amp;g_ep=EgoyMDI1MDkwOS4wIKXMDSoASAFQAw%3D%3D" TargetMode="External"/><Relationship Id="rId5" Type="http://schemas.openxmlformats.org/officeDocument/2006/relationships/hyperlink" Target="https://www.google.com/maps/place/%E7%B1%B3%E6%B5%AA%E9%A3%AF%E5%8D%B7/@24.1668115,120.6651893,3a,75y,90t/data=!3m8!1e2!3m6!1sAF1QipOIaG4XZH5kPQQ1qdWsiXuQ1ARwNbobBeMDR3p-!2e10!3e12!6shttps:%2F%2Flh3.googleusercontent.com%2Fp%2FAF1QipOIaG4XZH5kPQQ1qdWsiXuQ1ARwNbobBeMDR3p-%3Dw195-h138-k-no!7i2432!8i1723!4m16!1m8!3m7!1s0x3469162aa626c2fd:0xf643280f97c1e7f!2z57Gz5rWq6aOv5Y23!8m2!3d24.1668915!4d120.6651961!10e9!16s%2Fg%2F11f7cbj9_l!3m6!1s0x3469162aa626c2fd:0xf643280f97c1e7f!8m2!3d24.1668915!4d120.6651961!10e9!16s%2Fg%2F11f7cbj9_l?entry=ttu&amp;g_ep=EgoyMDI1MDkxMC4wIKXMDSoASAFQAw%3D%3D" TargetMode="External"/><Relationship Id="rId4" Type="http://schemas.openxmlformats.org/officeDocument/2006/relationships/hyperlink" Target="https://scontent-nrt1-2.xx.fbcdn.net/v/t39.30808-6/539018133_763484509764206_747925551066375094_n.jpg?_nc_cat=100&amp;ccb=1-7&amp;_nc_sid=833d8c&amp;_nc_ohc=2wVQzVSK8BIQ7kNvwFsB7Fg&amp;_nc_oc=Adl4KEibVLAoMtCj7vXNXFbKhTHawzpGML1l5NyBm2wIJFAUSM5fWdQ62YW-PgFT2Wo&amp;_nc_zt=23&amp;_nc_ht=scontent-nrt1-2.xx&amp;_nc_gid=pvUL4n8JS7sk3yG7UBkruA&amp;oh=00_AfYYH3BpLk7yPxIDnIyW3YX-awe_uOAz3t0buRyJUIyKWQ&amp;oe=68C46DA7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OmHCg2aZ1FA5cdrmGD4FzFgCtVLgcEvq0F8sEb=s1360-w1360-h1020-rw" TargetMode="External"/><Relationship Id="rId2" Type="http://schemas.openxmlformats.org/officeDocument/2006/relationships/hyperlink" Target="https://www.google.com/maps/place/%E9%A3%9F%E5%85%89.%E6%97%A5%E5%BC%8F%E9%A4%90%E7%9B%92.%E5%85%A7%E7%94%A8%E8%88%87%E5%A4%96%E5%B8%B6%E5%85%A7%E5%AE%B9%E4%B8%8D%E5%90%8C.%E8%A9%B3%E6%83%85%E5%8F%83%E9%96%B1IG%E8%B3%87%E8%A8%8A.%E8%AC%9D%E8%AC%9D/@24.1545889,120.6312447,3a,75y,90t/data=!3m8!1e2!3m6!1sAF1QipNKrXyjfUsxux5y0Wvdt7REDz82TWKdmQWvtDjt!2e10!3e12!6shttps:%2F%2Flh3.googleusercontent.com%2Fp%2FAF1QipNKrXyjfUsxux5y0Wvdt7REDz82TWKdmQWvtDjt%3Dw137-h195-k-no!7i1748!8i2480!4m7!3m6!1s0x34693f924a329bc3:0x8b005095b9335687!8m2!3d24.15451!4d120.631259!10e9!16s%2Fg%2F11mvvb_yql?entry=ttu&amp;g_ep=EgoyMDI1MDgxOS4wIKXMDSoASAFQAw%3D%3D" TargetMode="External"/><Relationship Id="rId1" Type="http://schemas.openxmlformats.org/officeDocument/2006/relationships/hyperlink" Target="https://lh3.googleusercontent.com/gps-cs-s/AC9h4npFQAWMN6WTqsav_wc-2y4bH8JI6FJN5hDXvAPZLXKP_gpsxv-WhLrTesyUCRZGx29h419MExxZcxu-oLGsMW0OGM5BWQKBqBT-fTT6sjtpAi1wjycLKhuWLXwXUDbVH1vpBZFLw0hkpKzD=s1360-w1360-h1020-rw" TargetMode="External"/><Relationship Id="rId5" Type="http://schemas.openxmlformats.org/officeDocument/2006/relationships/hyperlink" Target="https://www.mcdonalds.com/tw/zh-tw/digital/mcdelivery.html" TargetMode="External"/><Relationship Id="rId4" Type="http://schemas.openxmlformats.org/officeDocument/2006/relationships/hyperlink" Target="https://www.facebook.com/photo/?fbid=122178699680495485&amp;set=pcb.122178699842495485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gps-cs-s/AC9h4nra-4VWpqW3XLxSCltLQoNKWRGsIkkIApxTVVikCTfvexdocKghwg257LxDZ9AlYmRfZUZ3UZ0MD5RJNILuxqTrsOleQB1SkiPzlGMTdGYAnX1s_7XII_OduzVDYZ1v9D-tOVtwsVG0CMc=s1360-w1360-h1020-rw" TargetMode="External"/><Relationship Id="rId2" Type="http://schemas.openxmlformats.org/officeDocument/2006/relationships/hyperlink" Target="https://iding.tw/stores/a9395f7b/menu" TargetMode="External"/><Relationship Id="rId1" Type="http://schemas.openxmlformats.org/officeDocument/2006/relationships/hyperlink" Target="https://www.kfcclub.com.tw/?gclsrc=aw.ds&amp;gad_source=1&amp;gad_campaignid=19739295807&amp;gbraid=0AAAAADjKtVA-pWSKXgsMFCU-t3b97JNLD&amp;gclid=CjwKCAjwisnGBhAXEiwA0zEORymF-lRXosEx-vLkHRiXFRIa7NAp0KMkT3Vfzu6Hxxm-X4NgJZKA3xoCjKkQAvD_BwE" TargetMode="External"/><Relationship Id="rId4" Type="http://schemas.openxmlformats.org/officeDocument/2006/relationships/hyperlink" Target="https://www.google.com/maps/contrib/108220144654476237656/photos/@24.1617544,120.664265,3a,75y,90t/data=!3m8!1e2!3m6!1sAF1QipOouqC7IEdcqZNeW39Pja0rKbNJXZEshv62KpN6!2e10!3e12!6shttps:%2F%2Flh3.googleusercontent.com%2Fp%2FAF1QipOouqC7IEdcqZNeW39Pja0rKbNJXZEshv62KpN6%3Dw365-h517-k-no!7i1074!8i1523!4m3!8m2!3m1!1e1?entry=ttu&amp;g_ep=EgoyMDI1MDkyMy4wIKXMDSoASAFQAw%3D%3D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gps-cs-s/AC9h4nrKBrPGZ2Hlect2Mi7Wyae4gnaby7ZrOMm9OFaZ_JFU3VFlvabe9WxsjrRLrBWM6Qy5EGFWffwn7OwdhGgvf277mBR_g9vxRFs1absyOqzApXNc77Qc0rFXUz-x_yQntfPYrWwDLA=s1360-w1360-h1020-rw" TargetMode="External"/><Relationship Id="rId2" Type="http://schemas.openxmlformats.org/officeDocument/2006/relationships/hyperlink" Target="https://www.facebook.com/Chickenmeat?__cft__%5B0%5D=AZXn8GlWixa6KsiTHlwa9VXmYl18xbatourKflNVrAPP3nu5BUMFE_JhPwm8bjB1m6SdpmEYKVQJMftkROVW08BKnlkFQMGYQdPMJp3RqNYoQDXPUmdLlULX_KLir-MkqTQVSA57MIlnt70MG87Sa3nYeZv8PRN6q60vHRpd79SRyNr0IzZ_jYU8MR15Szd_NwM&amp;__tn__=-UC*F" TargetMode="External"/><Relationship Id="rId1" Type="http://schemas.openxmlformats.org/officeDocument/2006/relationships/hyperlink" Target="https://lh3.googleusercontent.com/p/AF1QipMhiQetMfQTuc05Vte7_1JUYzOcpdjiyDZtQLzC=s1360-w1360-h1020-rw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place/%E9%A5%97%E5%96%AB%E6%B8%AF%E5%BC%8F%E7%87%92%E8%87%98/@24.1668654,120.6707361,3a,75y,90t/data=!3m8!1e2!3m6!1sCIABIhAM7V-0nmeg1dJjQ0utDPyT!2e10!3e12!6shttps:%2F%2Flh3.googleusercontent.com%2Fgps-cs-s%2FAC9h4nrQ1G42mTUl8WRtgTDpNLxhoXyaFpjlYb6nykGzXcil16YF_vJEc54OjF1oKsxx2Qscnr54-QMWWC9zVgKza5fhiaXwV8Qp4sPTwvz8gyB941I-6AE8XWvUlb465Ea3ZcW2Eb-GoNu6TCiv%3Dw195-h116-k-no!7i3689!8i2207!4m16!1m8!3m7!1s0x34691747c8b6d63f:0x33f9ab4a37410bcb!2z6aWX5Zar5riv5byP54eS6IeY!8m2!3d24.1667659!4d120.6707368!10e9!16s%2Fg%2F11t6nkw5gc!3m6!1s0x34691747c8b6d63f:0x33f9ab4a37410bcb!8m2!3d24.1667659!4d120.6707368!10e9!16s%2Fg%2F11t6nkw5gc?entry=ttu&amp;g_ep=EgoyMDI1MDgyNS4wIKXMDSoASAFQAw%3D%3D" TargetMode="External"/><Relationship Id="rId2" Type="http://schemas.openxmlformats.org/officeDocument/2006/relationships/hyperlink" Target="https://www.yovvip.com/ORD/Order?store=MzExXzc0Mw%3D%3D" TargetMode="External"/><Relationship Id="rId1" Type="http://schemas.openxmlformats.org/officeDocument/2006/relationships/hyperlink" Target="https://lh3.googleusercontent.com/gps-cs-s/AC9h4npVeRAj54c_R5PveBZXbrSZC5P_TbHBLaPs6m1AYM9CY_uK4jlAhCLiCOfKD04Ql76t_Von2lwPAFyL3Tw_Slf3U-_TqlAd3WxdWNHWjlyI5NuHAc8C2XZzs1BMa7F1G_0f_78duCvDfe7L=s1360-w1360-h1020-rw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lh3.googleusercontent.com/p/AF1QipNuk8hj1SEouRGFdaQmBQQ6xi17peylUa6YKivY=s1360-w1360-h1020-rw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NB1eIFYvo9DfuBZyuU7HaqINMXx8H8a6jShF_L=s1360-w1360-h1020-rw" TargetMode="External"/><Relationship Id="rId2" Type="http://schemas.openxmlformats.org/officeDocument/2006/relationships/hyperlink" Target="https://www.google.com/maps/place/%E8%8F%B2%E6%8B%89%E6%8B%89%E7%BE%A9%E5%BC%8F%E5%BB%9A%E6%88%BF/@24.1564466,120.6553657,3a,75y,90t/data=!3m8!1e2!3m6!1sCIHM0ogKEMS1sYmA35aSkgE!2e10!3e12!6shttps:%2F%2Flh3.googleusercontent.com%2Fgps-cs-s%2FAC9h4nruxNT0yX4fsCUcGPKOLnfFd3xOJhs0KRl7Rn1AKJcakw-kAPUtFmYk6xM2VlqOUSL9NY2nWbjSf-fUsiqwy5e6gKos3JsLjvWRJMlZZeDEXmpRJP54BPUBdjL3LFZofpfmr5g_8g%3Dw195-h146-k-no!7i5712!8i4284!4m7!3m6!1s0x34693d005f5a4aa1:0x1e92ed77a800724b!8m2!3d24.1565193!4d120.6554128!10e9!16s%2Fg%2F11vx5p6_5j?authuser=0&amp;entry=ttu&amp;g_ep=EgoyMDI1MTAwOC4wIKXMDSoASAFQAw%3D%3D" TargetMode="External"/><Relationship Id="rId1" Type="http://schemas.openxmlformats.org/officeDocument/2006/relationships/hyperlink" Target="https://www.facebook.com/photo?fbid=763483466430977&amp;set=pcb.763484429764214&amp;locale=zh_TW" TargetMode="External"/><Relationship Id="rId4" Type="http://schemas.openxmlformats.org/officeDocument/2006/relationships/drawing" Target="../drawings/drawing1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MKdssX43It-DSCWFMn-CU-xW-IaklZSMIyP6MZ=s1360-w1360-h1020-rw" TargetMode="External"/><Relationship Id="rId2" Type="http://schemas.openxmlformats.org/officeDocument/2006/relationships/hyperlink" Target="https://lh3.googleusercontent.com/p/AF1QipOBEeCGJrpJ0nM_nWLDACZKjBv2BBG5or9wP-aT=s680-w680-h510-rw" TargetMode="External"/><Relationship Id="rId1" Type="http://schemas.openxmlformats.org/officeDocument/2006/relationships/hyperlink" Target="https://lh3.googleusercontent.com/p/AF1QipNZ95tnV74axJadyO812CUedQZdMmOgW9_dF_zC=s1360-w1360-h1020-rw" TargetMode="External"/><Relationship Id="rId4" Type="http://schemas.openxmlformats.org/officeDocument/2006/relationships/drawing" Target="../drawings/drawing1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PbDr-UghcVom3ssr9W9cLcF-Uu2pS5q7IYZNYm=s1360-w1360-h1020-rw" TargetMode="External"/><Relationship Id="rId2" Type="http://schemas.openxmlformats.org/officeDocument/2006/relationships/hyperlink" Target="https://lh3.googleusercontent.com/p/AF1QipOIaG4XZH5kPQQ1qdWsiXuQ1ARwNbobBeMDR3p-=s1360-w1360-h1020-rw" TargetMode="External"/><Relationship Id="rId1" Type="http://schemas.openxmlformats.org/officeDocument/2006/relationships/hyperlink" Target="http://www.leewangspicy.com/order.htm" TargetMode="External"/><Relationship Id="rId5" Type="http://schemas.openxmlformats.org/officeDocument/2006/relationships/hyperlink" Target="https://lh3.googleusercontent.com/gps-cs-s/AG0ilSwOXNuqjg9C4r5QihQ62QhfHp9bgpEwLJBw4RtEmauWZcMl0VyrVj0436urXyvposyhvwXsOgNNT4Wr4fx-BJZ2xQ9w3sTmWIlrBkTbzfcGCRf8TXO4AzLADoFcl32R695fVPoniwShnosS=s1360-w1360-h1020-rw" TargetMode="External"/><Relationship Id="rId4" Type="http://schemas.openxmlformats.org/officeDocument/2006/relationships/hyperlink" Target="https://lh3.googleusercontent.com/geougc-cs/AMBA38sRO33vhdwXMYA_nRVKEzOqMz1qe4sujFqQHfF5hi5YIe86DQut5CxItj-tBPnBQUMBGD4C0jfgxFrjSRvBov6dyza2rKOpryz6gih1nW9_oqAnmRGh7tfF1FR-u-OEF7l1NdTI=s3558-w3558-h1670-rw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https://lh3.googleusercontent.com/p/AF1QipOBEeCGJrpJ0nM_nWLDACZKjBv2BBG5or9wP-aT=s1360-w1360-h1020-rw" TargetMode="External"/><Relationship Id="rId2" Type="http://schemas.openxmlformats.org/officeDocument/2006/relationships/hyperlink" Target="https://maps.app.goo.gl/UuZ6cBwLYfZ5uoep9" TargetMode="External"/><Relationship Id="rId1" Type="http://schemas.openxmlformats.org/officeDocument/2006/relationships/hyperlink" Target="https://www.facebook.com/photo?fbid=763483466430977&amp;set=pcb.763484429764214" TargetMode="External"/><Relationship Id="rId4" Type="http://schemas.openxmlformats.org/officeDocument/2006/relationships/drawing" Target="../drawings/drawing14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vvip.com/ORD/Order?store=MzExXzc0Mw%3D%3D" TargetMode="External"/><Relationship Id="rId2" Type="http://schemas.openxmlformats.org/officeDocument/2006/relationships/hyperlink" Target="https://lh3.googleusercontent.com/gps-cs-s/AG0ilSzPBQ6uZh9z9vBEXTskZy03L_OPqj7U_gjAz8ouUFgHFXU2RiyJxU_4f1F2IJHx6O51OhsoBACbF5AzMQl0sM_rRRwg3H9tCm7Ir8w076hoxjtbiyrAitWdcbT6GOyPGHicXBgvLQ=s1360-w1360-h1020-rw" TargetMode="External"/><Relationship Id="rId1" Type="http://schemas.openxmlformats.org/officeDocument/2006/relationships/hyperlink" Target="https://maps.app.goo.gl/3Bmh5P6B9xTN3CZ1A" TargetMode="External"/><Relationship Id="rId5" Type="http://schemas.openxmlformats.org/officeDocument/2006/relationships/hyperlink" Target="https://scontent-nrt1-2.xx.fbcdn.net/v/t39.30808-6/539018133_763484509764206_747925551066375094_n.jpg?_nc_cat=100&amp;ccb=1-7&amp;_nc_sid=833d8c&amp;_nc_ohc=1Q1VLs1gNRQQ7kNvwFujHQe&amp;_nc_oc=AdnQKvvKIm79EbQw3h8KRivSh2Me8WhlGgf2ZSTnF1FomyA5P0s39Ei_S503vHR7rq0&amp;_nc_zt=23&amp;_nc_ht=scontent-nrt1-2.xx&amp;_nc_gid=oFVhHd6dAgNVcP8H_VQa6A&amp;oh=00_Afh9LYDF9h6MqD9rxR_7nmGlyIng-qNrHF6k5VEyx9YHOQ&amp;oe=691C89E7" TargetMode="External"/><Relationship Id="rId4" Type="http://schemas.openxmlformats.org/officeDocument/2006/relationships/hyperlink" Target="https://lh3.googleusercontent.com/p/AF1QipOBEeCGJrpJ0nM_nWLDACZKjBv2BBG5or9wP-aT=s1360-w1360-h1020-r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10"/>
  <sheetViews>
    <sheetView workbookViewId="0">
      <selection sqref="A1:A2"/>
    </sheetView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47" customWidth="1"/>
    <col min="12" max="12" width="4.33203125" customWidth="1"/>
    <col min="14" max="14" width="30.1640625" customWidth="1"/>
    <col min="16" max="16" width="4.83203125" customWidth="1"/>
    <col min="18" max="18" width="30.83203125" customWidth="1"/>
  </cols>
  <sheetData>
    <row r="1" spans="1:30" ht="17">
      <c r="A1" s="127"/>
      <c r="B1" s="129">
        <v>45999</v>
      </c>
      <c r="C1" s="130"/>
      <c r="D1" s="127"/>
      <c r="E1" s="127"/>
      <c r="F1" s="129">
        <v>46000</v>
      </c>
      <c r="G1" s="130"/>
      <c r="H1" s="127"/>
      <c r="I1" s="127"/>
      <c r="J1" s="129">
        <v>46001</v>
      </c>
      <c r="K1" s="130"/>
      <c r="L1" s="127"/>
      <c r="M1" s="127"/>
      <c r="N1" s="129">
        <v>46002</v>
      </c>
      <c r="O1" s="130"/>
      <c r="P1" s="127"/>
      <c r="Q1" s="127"/>
      <c r="R1" s="129">
        <v>46003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6" t="s">
        <v>46</v>
      </c>
      <c r="C2" s="2" t="s">
        <v>0</v>
      </c>
      <c r="D2" s="133"/>
      <c r="E2" s="128"/>
      <c r="F2" s="26" t="s">
        <v>73</v>
      </c>
      <c r="G2" s="2" t="s">
        <v>0</v>
      </c>
      <c r="H2" s="133"/>
      <c r="I2" s="128"/>
      <c r="J2" s="16" t="s">
        <v>74</v>
      </c>
      <c r="K2" s="2" t="s">
        <v>0</v>
      </c>
      <c r="L2" s="133"/>
      <c r="M2" s="128"/>
      <c r="N2" s="27" t="s">
        <v>75</v>
      </c>
      <c r="O2" s="2" t="s">
        <v>0</v>
      </c>
      <c r="P2" s="133"/>
      <c r="Q2" s="128"/>
      <c r="R2" s="28" t="s">
        <v>76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 t="s">
        <v>77</v>
      </c>
      <c r="K3" s="2">
        <v>150</v>
      </c>
      <c r="L3" s="133"/>
      <c r="M3" s="5" t="s">
        <v>1</v>
      </c>
      <c r="N3" s="2" t="s">
        <v>78</v>
      </c>
      <c r="O3" s="2">
        <v>150</v>
      </c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79</v>
      </c>
      <c r="S4" s="2">
        <v>140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80</v>
      </c>
      <c r="O5" s="2">
        <v>130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79</v>
      </c>
      <c r="S6" s="2">
        <v>140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 t="s">
        <v>81</v>
      </c>
      <c r="K8" s="25">
        <v>170</v>
      </c>
      <c r="L8" s="133"/>
      <c r="M8" s="5" t="s">
        <v>6</v>
      </c>
      <c r="N8" s="2" t="s">
        <v>82</v>
      </c>
      <c r="O8" s="2">
        <v>150</v>
      </c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83</v>
      </c>
      <c r="C10" s="2">
        <v>129</v>
      </c>
      <c r="D10" s="133"/>
      <c r="E10" s="5" t="s">
        <v>8</v>
      </c>
      <c r="F10" s="2" t="s">
        <v>84</v>
      </c>
      <c r="G10" s="2">
        <v>150</v>
      </c>
      <c r="H10" s="133"/>
      <c r="I10" s="5" t="s">
        <v>8</v>
      </c>
      <c r="J10" s="2" t="s">
        <v>77</v>
      </c>
      <c r="K10" s="2">
        <v>150</v>
      </c>
      <c r="L10" s="133"/>
      <c r="M10" s="5" t="s">
        <v>8</v>
      </c>
      <c r="N10" s="2" t="s">
        <v>82</v>
      </c>
      <c r="O10" s="2">
        <v>150</v>
      </c>
      <c r="P10" s="133"/>
      <c r="Q10" s="5" t="s">
        <v>8</v>
      </c>
      <c r="R10" s="2" t="s">
        <v>79</v>
      </c>
      <c r="S10" s="2">
        <v>140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 t="s">
        <v>85</v>
      </c>
      <c r="G11" s="2">
        <v>145</v>
      </c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 t="s">
        <v>86</v>
      </c>
      <c r="O12" s="2">
        <v>130</v>
      </c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63</v>
      </c>
      <c r="C13" s="24">
        <v>154</v>
      </c>
      <c r="D13" s="133"/>
      <c r="E13" s="5" t="s">
        <v>11</v>
      </c>
      <c r="F13" s="2" t="s">
        <v>87</v>
      </c>
      <c r="G13" s="2">
        <v>140</v>
      </c>
      <c r="H13" s="133"/>
      <c r="I13" s="5" t="s">
        <v>11</v>
      </c>
      <c r="J13" s="2" t="s">
        <v>88</v>
      </c>
      <c r="K13" s="2">
        <v>150</v>
      </c>
      <c r="L13" s="133"/>
      <c r="M13" s="5" t="s">
        <v>11</v>
      </c>
      <c r="N13" s="2" t="s">
        <v>89</v>
      </c>
      <c r="O13" s="2">
        <v>150</v>
      </c>
      <c r="P13" s="133"/>
      <c r="Q13" s="5" t="s">
        <v>11</v>
      </c>
      <c r="R13" s="2" t="s">
        <v>79</v>
      </c>
      <c r="S13" s="2">
        <v>140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 t="s">
        <v>88</v>
      </c>
      <c r="K14" s="2">
        <v>150</v>
      </c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5"/>
      <c r="G17" s="2"/>
      <c r="H17" s="133"/>
      <c r="I17" s="5" t="s">
        <v>15</v>
      </c>
      <c r="J17" s="2" t="s">
        <v>77</v>
      </c>
      <c r="K17" s="2">
        <v>150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 t="s">
        <v>87</v>
      </c>
      <c r="G18" s="2">
        <v>140</v>
      </c>
      <c r="H18" s="133"/>
      <c r="I18" s="5" t="s">
        <v>16</v>
      </c>
      <c r="J18" s="2" t="s">
        <v>77</v>
      </c>
      <c r="K18" s="2">
        <v>150</v>
      </c>
      <c r="L18" s="133"/>
      <c r="M18" s="5" t="s">
        <v>16</v>
      </c>
      <c r="N18" s="2" t="s">
        <v>78</v>
      </c>
      <c r="O18" s="2">
        <v>150</v>
      </c>
      <c r="P18" s="133"/>
      <c r="Q18" s="5" t="s">
        <v>16</v>
      </c>
      <c r="R18" s="2" t="s">
        <v>90</v>
      </c>
      <c r="S18" s="2">
        <v>140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91</v>
      </c>
      <c r="K20" s="25">
        <v>210</v>
      </c>
      <c r="L20" s="133"/>
      <c r="M20" s="5" t="s">
        <v>18</v>
      </c>
      <c r="N20" s="2" t="s">
        <v>92</v>
      </c>
      <c r="O20" s="2">
        <v>160</v>
      </c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67</v>
      </c>
      <c r="C21" s="17">
        <v>148</v>
      </c>
      <c r="D21" s="133"/>
      <c r="E21" s="5" t="s">
        <v>19</v>
      </c>
      <c r="F21" s="2" t="s">
        <v>93</v>
      </c>
      <c r="G21" s="19">
        <v>140</v>
      </c>
      <c r="H21" s="133"/>
      <c r="I21" s="5" t="s">
        <v>19</v>
      </c>
      <c r="J21" s="2" t="s">
        <v>94</v>
      </c>
      <c r="K21" s="2">
        <v>135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67</v>
      </c>
      <c r="C22" s="17">
        <v>148</v>
      </c>
      <c r="D22" s="133"/>
      <c r="E22" s="5" t="s">
        <v>20</v>
      </c>
      <c r="F22" s="2" t="s">
        <v>95</v>
      </c>
      <c r="G22" s="2">
        <v>150</v>
      </c>
      <c r="H22" s="133"/>
      <c r="I22" s="5" t="s">
        <v>20</v>
      </c>
      <c r="J22" s="2" t="s">
        <v>96</v>
      </c>
      <c r="K22" s="2">
        <v>150</v>
      </c>
      <c r="L22" s="133"/>
      <c r="M22" s="5" t="s">
        <v>20</v>
      </c>
      <c r="N22" s="2" t="s">
        <v>97</v>
      </c>
      <c r="O22" s="2">
        <v>150</v>
      </c>
      <c r="P22" s="133"/>
      <c r="Q22" s="5" t="s">
        <v>20</v>
      </c>
      <c r="R22" s="2" t="s">
        <v>98</v>
      </c>
      <c r="S22" s="2">
        <v>140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19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/>
      <c r="G24" s="2"/>
      <c r="H24" s="133"/>
      <c r="I24" s="5" t="s">
        <v>22</v>
      </c>
      <c r="J24" s="2" t="s">
        <v>99</v>
      </c>
      <c r="K24" s="25">
        <f>145+19</f>
        <v>164</v>
      </c>
      <c r="L24" s="133"/>
      <c r="M24" s="5" t="s">
        <v>22</v>
      </c>
      <c r="N24" s="2" t="s">
        <v>100</v>
      </c>
      <c r="O24" s="2">
        <f>100+60</f>
        <v>160</v>
      </c>
      <c r="P24" s="133"/>
      <c r="Q24" s="5" t="s">
        <v>22</v>
      </c>
      <c r="R24" s="2" t="s">
        <v>101</v>
      </c>
      <c r="S24" s="2">
        <f>140+15</f>
        <v>155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68</v>
      </c>
      <c r="C25" s="2">
        <v>129</v>
      </c>
      <c r="D25" s="133"/>
      <c r="E25" s="5" t="s">
        <v>23</v>
      </c>
      <c r="F25" s="5" t="s">
        <v>102</v>
      </c>
      <c r="G25" s="2">
        <v>125</v>
      </c>
      <c r="H25" s="133"/>
      <c r="I25" s="5" t="s">
        <v>23</v>
      </c>
      <c r="J25" s="2" t="s">
        <v>96</v>
      </c>
      <c r="K25" s="2">
        <v>150</v>
      </c>
      <c r="L25" s="133"/>
      <c r="M25" s="5" t="s">
        <v>23</v>
      </c>
      <c r="N25" s="2" t="s">
        <v>55</v>
      </c>
      <c r="O25" s="2"/>
      <c r="P25" s="133"/>
      <c r="Q25" s="5" t="s">
        <v>23</v>
      </c>
      <c r="R25" s="2" t="s">
        <v>55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2"/>
      <c r="G26" s="2"/>
      <c r="H26" s="133"/>
      <c r="I26" s="5" t="s">
        <v>24</v>
      </c>
      <c r="J26" s="2" t="s">
        <v>77</v>
      </c>
      <c r="K26" s="2">
        <v>150</v>
      </c>
      <c r="L26" s="133"/>
      <c r="M26" s="5" t="s">
        <v>24</v>
      </c>
      <c r="N26" s="2" t="s">
        <v>82</v>
      </c>
      <c r="O26" s="2">
        <v>150</v>
      </c>
      <c r="P26" s="133"/>
      <c r="Q26" s="5" t="s">
        <v>24</v>
      </c>
      <c r="R26" s="2" t="s">
        <v>103</v>
      </c>
      <c r="S26" s="2">
        <v>150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5" t="s">
        <v>83</v>
      </c>
      <c r="C27" s="2">
        <v>129</v>
      </c>
      <c r="D27" s="133"/>
      <c r="E27" s="5" t="s">
        <v>25</v>
      </c>
      <c r="F27" s="2" t="s">
        <v>87</v>
      </c>
      <c r="G27" s="2">
        <v>140</v>
      </c>
      <c r="H27" s="133"/>
      <c r="I27" s="5" t="s">
        <v>25</v>
      </c>
      <c r="J27" s="2" t="s">
        <v>104</v>
      </c>
      <c r="K27" s="2">
        <v>150</v>
      </c>
      <c r="L27" s="133"/>
      <c r="M27" s="5" t="s">
        <v>25</v>
      </c>
      <c r="N27" s="2" t="s">
        <v>105</v>
      </c>
      <c r="O27" s="2">
        <v>150</v>
      </c>
      <c r="P27" s="133"/>
      <c r="Q27" s="5" t="s">
        <v>25</v>
      </c>
      <c r="R27" s="2" t="s">
        <v>106</v>
      </c>
      <c r="S27" s="2">
        <v>140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72</v>
      </c>
      <c r="C28" s="2"/>
      <c r="D28" s="133"/>
      <c r="E28" s="5" t="s">
        <v>26</v>
      </c>
      <c r="F28" s="2" t="s">
        <v>87</v>
      </c>
      <c r="G28" s="2">
        <v>140</v>
      </c>
      <c r="H28" s="133"/>
      <c r="I28" s="5" t="s">
        <v>26</v>
      </c>
      <c r="J28" s="2" t="s">
        <v>77</v>
      </c>
      <c r="K28" s="2">
        <v>150</v>
      </c>
      <c r="L28" s="133"/>
      <c r="M28" s="18" t="s">
        <v>26</v>
      </c>
      <c r="N28" s="2" t="s">
        <v>105</v>
      </c>
      <c r="O28" s="2">
        <v>150</v>
      </c>
      <c r="P28" s="133"/>
      <c r="Q28" s="5" t="s">
        <v>26</v>
      </c>
      <c r="R28" s="2" t="s">
        <v>55</v>
      </c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18" t="s">
        <v>27</v>
      </c>
      <c r="B29" s="2" t="s">
        <v>107</v>
      </c>
      <c r="C29" s="2">
        <v>150</v>
      </c>
      <c r="D29" s="133"/>
      <c r="E29" s="5" t="s">
        <v>27</v>
      </c>
      <c r="F29" s="5" t="s">
        <v>55</v>
      </c>
      <c r="G29" s="2"/>
      <c r="H29" s="133"/>
      <c r="I29" s="5" t="s">
        <v>27</v>
      </c>
      <c r="J29" s="2" t="s">
        <v>55</v>
      </c>
      <c r="K29" s="2"/>
      <c r="L29" s="133"/>
      <c r="M29" s="5" t="s">
        <v>27</v>
      </c>
      <c r="N29" s="2" t="s">
        <v>55</v>
      </c>
      <c r="O29" s="2"/>
      <c r="P29" s="133"/>
      <c r="Q29" s="5" t="s">
        <v>27</v>
      </c>
      <c r="R29" s="2" t="s">
        <v>90</v>
      </c>
      <c r="S29" s="2">
        <v>140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62</v>
      </c>
      <c r="C30" s="2">
        <v>130</v>
      </c>
      <c r="D30" s="133"/>
      <c r="E30" s="5" t="s">
        <v>28</v>
      </c>
      <c r="F30" s="2" t="s">
        <v>84</v>
      </c>
      <c r="G30" s="2">
        <v>150</v>
      </c>
      <c r="H30" s="133"/>
      <c r="I30" s="18" t="s">
        <v>28</v>
      </c>
      <c r="J30" s="2" t="s">
        <v>81</v>
      </c>
      <c r="K30" s="2">
        <v>170</v>
      </c>
      <c r="L30" s="133"/>
      <c r="M30" s="5" t="s">
        <v>28</v>
      </c>
      <c r="N30" s="2" t="s">
        <v>108</v>
      </c>
      <c r="O30" s="2">
        <v>150</v>
      </c>
      <c r="P30" s="133"/>
      <c r="Q30" s="5" t="s">
        <v>28</v>
      </c>
      <c r="R30" s="2" t="s">
        <v>109</v>
      </c>
      <c r="S30" s="2">
        <v>140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50</v>
      </c>
      <c r="C31" s="2">
        <v>150</v>
      </c>
      <c r="D31" s="133"/>
      <c r="E31" s="5" t="s">
        <v>29</v>
      </c>
      <c r="F31" s="2" t="s">
        <v>87</v>
      </c>
      <c r="G31" s="2">
        <v>140</v>
      </c>
      <c r="H31" s="133"/>
      <c r="I31" s="5" t="s">
        <v>29</v>
      </c>
      <c r="J31" s="2" t="s">
        <v>110</v>
      </c>
      <c r="K31" s="2">
        <v>145</v>
      </c>
      <c r="L31" s="133"/>
      <c r="M31" s="5" t="s">
        <v>29</v>
      </c>
      <c r="N31" s="2" t="s">
        <v>105</v>
      </c>
      <c r="O31" s="2">
        <v>150</v>
      </c>
      <c r="P31" s="133"/>
      <c r="Q31" s="5" t="s">
        <v>29</v>
      </c>
      <c r="R31" s="2" t="s">
        <v>111</v>
      </c>
      <c r="S31" s="2">
        <v>125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112</v>
      </c>
      <c r="C32" s="2">
        <v>129</v>
      </c>
      <c r="D32" s="133"/>
      <c r="E32" s="5" t="s">
        <v>30</v>
      </c>
      <c r="F32" s="2" t="s">
        <v>85</v>
      </c>
      <c r="G32" s="2">
        <v>145</v>
      </c>
      <c r="H32" s="133"/>
      <c r="I32" s="5" t="s">
        <v>30</v>
      </c>
      <c r="J32" s="2" t="s">
        <v>113</v>
      </c>
      <c r="K32" s="12">
        <v>140</v>
      </c>
      <c r="L32" s="133"/>
      <c r="M32" s="5" t="s">
        <v>30</v>
      </c>
      <c r="N32" s="2" t="s">
        <v>82</v>
      </c>
      <c r="O32" s="2">
        <v>150</v>
      </c>
      <c r="P32" s="133"/>
      <c r="Q32" s="5" t="s">
        <v>30</v>
      </c>
      <c r="R32" s="2" t="s">
        <v>90</v>
      </c>
      <c r="S32" s="2">
        <v>140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65</v>
      </c>
      <c r="C33" s="25">
        <v>190</v>
      </c>
      <c r="D33" s="133"/>
      <c r="E33" s="2" t="s">
        <v>32</v>
      </c>
      <c r="F33" s="2" t="s">
        <v>114</v>
      </c>
      <c r="G33" s="25">
        <v>165</v>
      </c>
      <c r="H33" s="133"/>
      <c r="I33" s="2" t="s">
        <v>32</v>
      </c>
      <c r="J33" s="2" t="s">
        <v>115</v>
      </c>
      <c r="K33" s="25">
        <v>160</v>
      </c>
      <c r="L33" s="133"/>
      <c r="M33" s="2" t="s">
        <v>32</v>
      </c>
      <c r="N33" s="2" t="s">
        <v>92</v>
      </c>
      <c r="O33" s="2">
        <v>160</v>
      </c>
      <c r="P33" s="133"/>
      <c r="Q33" s="2" t="s">
        <v>32</v>
      </c>
      <c r="R33" s="2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70</v>
      </c>
      <c r="C34" s="25">
        <v>159</v>
      </c>
      <c r="D34" s="133"/>
      <c r="E34" s="2" t="s">
        <v>33</v>
      </c>
      <c r="F34" s="2" t="s">
        <v>116</v>
      </c>
      <c r="G34" s="19">
        <v>150</v>
      </c>
      <c r="H34" s="133"/>
      <c r="I34" s="2" t="s">
        <v>33</v>
      </c>
      <c r="J34" s="29" t="s">
        <v>117</v>
      </c>
      <c r="K34" s="2">
        <v>155</v>
      </c>
      <c r="L34" s="133"/>
      <c r="M34" s="2" t="s">
        <v>33</v>
      </c>
      <c r="N34" s="2" t="s">
        <v>118</v>
      </c>
      <c r="O34" s="2">
        <v>160</v>
      </c>
      <c r="P34" s="133"/>
      <c r="Q34" s="21" t="s">
        <v>33</v>
      </c>
      <c r="R34" s="2" t="s">
        <v>119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67</v>
      </c>
      <c r="C35" s="17">
        <v>148</v>
      </c>
      <c r="D35" s="133"/>
      <c r="E35" s="2" t="s">
        <v>34</v>
      </c>
      <c r="F35" s="2" t="s">
        <v>87</v>
      </c>
      <c r="G35" s="2">
        <v>140</v>
      </c>
      <c r="H35" s="133"/>
      <c r="I35" s="2" t="s">
        <v>34</v>
      </c>
      <c r="J35" s="2" t="s">
        <v>120</v>
      </c>
      <c r="K35" s="2">
        <v>120</v>
      </c>
      <c r="L35" s="133"/>
      <c r="M35" s="2" t="s">
        <v>34</v>
      </c>
      <c r="N35" s="2" t="s">
        <v>82</v>
      </c>
      <c r="O35" s="2">
        <v>150</v>
      </c>
      <c r="P35" s="133"/>
      <c r="Q35" s="2" t="s">
        <v>34</v>
      </c>
      <c r="R35" s="2" t="s">
        <v>121</v>
      </c>
      <c r="S35" s="2">
        <v>120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50</v>
      </c>
      <c r="C36" s="17">
        <v>150</v>
      </c>
      <c r="D36" s="128"/>
      <c r="E36" s="2" t="s">
        <v>35</v>
      </c>
      <c r="F36" s="2" t="s">
        <v>116</v>
      </c>
      <c r="G36" s="19">
        <v>150</v>
      </c>
      <c r="H36" s="128"/>
      <c r="I36" s="2" t="s">
        <v>35</v>
      </c>
      <c r="J36" s="29" t="s">
        <v>117</v>
      </c>
      <c r="K36" s="25">
        <v>155</v>
      </c>
      <c r="L36" s="128"/>
      <c r="M36" s="2" t="s">
        <v>35</v>
      </c>
      <c r="N36" s="2" t="s">
        <v>122</v>
      </c>
      <c r="O36" s="2">
        <v>130</v>
      </c>
      <c r="P36" s="128"/>
      <c r="Q36" s="2" t="s">
        <v>35</v>
      </c>
      <c r="R36" s="2" t="s">
        <v>123</v>
      </c>
      <c r="S36" s="25">
        <f>140+15</f>
        <v>155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 t="s">
        <v>67</v>
      </c>
      <c r="C37" s="17">
        <v>148</v>
      </c>
      <c r="D37" s="11"/>
      <c r="E37" s="2" t="s">
        <v>36</v>
      </c>
      <c r="F37" s="5" t="s">
        <v>93</v>
      </c>
      <c r="G37" s="2">
        <v>140</v>
      </c>
      <c r="H37" s="11"/>
      <c r="I37" s="2" t="s">
        <v>36</v>
      </c>
      <c r="J37" s="2" t="s">
        <v>110</v>
      </c>
      <c r="K37" s="2">
        <v>145</v>
      </c>
      <c r="L37" s="11"/>
      <c r="M37" s="2" t="s">
        <v>36</v>
      </c>
      <c r="N37" s="2" t="s">
        <v>82</v>
      </c>
      <c r="O37" s="2">
        <v>150</v>
      </c>
      <c r="P37" s="11"/>
      <c r="Q37" s="2" t="s">
        <v>36</v>
      </c>
      <c r="R37" s="2" t="s">
        <v>119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71</v>
      </c>
      <c r="C38" s="2">
        <v>139</v>
      </c>
      <c r="D38" s="11"/>
      <c r="E38" s="2" t="s">
        <v>42</v>
      </c>
      <c r="F38" s="5" t="s">
        <v>93</v>
      </c>
      <c r="G38" s="2">
        <v>140</v>
      </c>
      <c r="H38" s="11"/>
      <c r="I38" s="2" t="s">
        <v>42</v>
      </c>
      <c r="J38" s="30" t="s">
        <v>117</v>
      </c>
      <c r="K38" s="2">
        <v>155</v>
      </c>
      <c r="L38" s="11"/>
      <c r="M38" s="2" t="s">
        <v>42</v>
      </c>
      <c r="N38" s="2" t="s">
        <v>122</v>
      </c>
      <c r="O38" s="2">
        <v>130</v>
      </c>
      <c r="P38" s="11"/>
      <c r="Q38" s="2" t="s">
        <v>42</v>
      </c>
      <c r="R38" s="2" t="s">
        <v>90</v>
      </c>
      <c r="S38" s="2">
        <v>140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83</v>
      </c>
      <c r="C39" s="2">
        <v>129</v>
      </c>
      <c r="D39" s="11"/>
      <c r="E39" s="21" t="s">
        <v>57</v>
      </c>
      <c r="F39" s="2" t="s">
        <v>54</v>
      </c>
      <c r="G39" s="2"/>
      <c r="H39" s="11"/>
      <c r="I39" s="2" t="s">
        <v>57</v>
      </c>
      <c r="J39" s="2" t="s">
        <v>104</v>
      </c>
      <c r="K39" s="2">
        <v>150</v>
      </c>
      <c r="L39" s="11"/>
      <c r="M39" s="2" t="s">
        <v>57</v>
      </c>
      <c r="N39" s="2" t="s">
        <v>122</v>
      </c>
      <c r="O39" s="2">
        <v>130</v>
      </c>
      <c r="P39" s="11"/>
      <c r="Q39" s="2" t="s">
        <v>57</v>
      </c>
      <c r="R39" s="2" t="s">
        <v>106</v>
      </c>
      <c r="S39" s="2">
        <v>140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2" t="s">
        <v>69</v>
      </c>
      <c r="C40" s="2">
        <v>120</v>
      </c>
      <c r="D40" s="11"/>
      <c r="E40" s="2" t="s">
        <v>58</v>
      </c>
      <c r="F40" s="2" t="s">
        <v>85</v>
      </c>
      <c r="G40" s="2">
        <v>145</v>
      </c>
      <c r="H40" s="11"/>
      <c r="I40" s="2" t="s">
        <v>58</v>
      </c>
      <c r="J40" s="2" t="s">
        <v>110</v>
      </c>
      <c r="K40" s="2">
        <v>145</v>
      </c>
      <c r="L40" s="11"/>
      <c r="M40" s="2" t="s">
        <v>58</v>
      </c>
      <c r="N40" s="2" t="s">
        <v>124</v>
      </c>
      <c r="O40" s="2">
        <v>130</v>
      </c>
      <c r="P40" s="11"/>
      <c r="Q40" s="2" t="s">
        <v>58</v>
      </c>
      <c r="R40" s="2" t="s">
        <v>98</v>
      </c>
      <c r="S40" s="2">
        <v>140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64</v>
      </c>
      <c r="C41" s="2">
        <v>150</v>
      </c>
      <c r="D41" s="11"/>
      <c r="E41" s="2" t="s">
        <v>43</v>
      </c>
      <c r="F41" s="5" t="s">
        <v>125</v>
      </c>
      <c r="G41" s="2">
        <v>125</v>
      </c>
      <c r="H41" s="11"/>
      <c r="I41" s="2" t="s">
        <v>43</v>
      </c>
      <c r="J41" s="29" t="s">
        <v>126</v>
      </c>
      <c r="K41" s="2">
        <v>155</v>
      </c>
      <c r="L41" s="11"/>
      <c r="M41" s="2" t="s">
        <v>43</v>
      </c>
      <c r="N41" s="2" t="s">
        <v>127</v>
      </c>
      <c r="O41" s="2">
        <v>150</v>
      </c>
      <c r="P41" s="11"/>
      <c r="Q41" s="2" t="s">
        <v>43</v>
      </c>
      <c r="R41" s="2" t="s">
        <v>128</v>
      </c>
      <c r="S41" s="2">
        <v>140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2" t="s">
        <v>60</v>
      </c>
      <c r="B42" s="2" t="s">
        <v>62</v>
      </c>
      <c r="C42" s="2">
        <v>120</v>
      </c>
      <c r="D42" s="12"/>
      <c r="E42" s="2" t="s">
        <v>60</v>
      </c>
      <c r="F42" s="2" t="s">
        <v>129</v>
      </c>
      <c r="G42" s="2">
        <v>120</v>
      </c>
      <c r="H42" s="12"/>
      <c r="I42" s="2" t="s">
        <v>60</v>
      </c>
      <c r="J42" s="2" t="s">
        <v>130</v>
      </c>
      <c r="K42" s="2">
        <v>150</v>
      </c>
      <c r="L42" s="12"/>
      <c r="M42" s="2" t="s">
        <v>60</v>
      </c>
      <c r="N42" s="2" t="s">
        <v>131</v>
      </c>
      <c r="O42" s="2">
        <v>150</v>
      </c>
      <c r="P42" s="12"/>
      <c r="Q42" s="2" t="s">
        <v>60</v>
      </c>
      <c r="R42" s="2" t="s">
        <v>132</v>
      </c>
      <c r="S42" s="2">
        <v>120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37</v>
      </c>
      <c r="B43" s="12"/>
      <c r="C43" s="12">
        <f>SUM((C1:C42))</f>
        <v>2849</v>
      </c>
      <c r="D43" s="12"/>
      <c r="E43" s="12" t="s">
        <v>37</v>
      </c>
      <c r="F43" s="12"/>
      <c r="G43" s="12">
        <f>SUM((G1:G42))</f>
        <v>2980</v>
      </c>
      <c r="H43" s="12"/>
      <c r="I43" s="12" t="s">
        <v>37</v>
      </c>
      <c r="J43" s="12"/>
      <c r="K43" s="12">
        <f>SUM((K1:K42))</f>
        <v>4274</v>
      </c>
      <c r="L43" s="12"/>
      <c r="M43" s="12" t="s">
        <v>37</v>
      </c>
      <c r="N43" s="12"/>
      <c r="O43" s="12">
        <f>SUM((O1:O42))</f>
        <v>3820</v>
      </c>
      <c r="P43" s="12"/>
      <c r="Q43" s="12" t="s">
        <v>37</v>
      </c>
      <c r="R43" s="12"/>
      <c r="S43" s="12">
        <f>SUM((S1:S42))</f>
        <v>3085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38</v>
      </c>
      <c r="B44" s="12"/>
      <c r="C44" s="12">
        <v>2842</v>
      </c>
      <c r="D44" s="12"/>
      <c r="E44" s="12" t="s">
        <v>38</v>
      </c>
      <c r="F44" s="12"/>
      <c r="G44" s="12">
        <v>2980</v>
      </c>
      <c r="H44" s="12"/>
      <c r="I44" s="12" t="s">
        <v>38</v>
      </c>
      <c r="J44" s="12"/>
      <c r="K44" s="12">
        <v>4274</v>
      </c>
      <c r="L44" s="12"/>
      <c r="M44" s="12" t="s">
        <v>38</v>
      </c>
      <c r="N44" s="12"/>
      <c r="O44" s="12">
        <v>3820</v>
      </c>
      <c r="P44" s="12"/>
      <c r="Q44" s="12" t="s">
        <v>38</v>
      </c>
      <c r="R44" s="12"/>
      <c r="S44" s="12">
        <v>3085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39</v>
      </c>
      <c r="B45" s="12"/>
      <c r="C45" s="12">
        <f>SUMIF(C3:C42, "&gt;150")-COUNTIF(C3:C42, "&gt;150")*150</f>
        <v>53</v>
      </c>
      <c r="D45" s="12"/>
      <c r="E45" s="12" t="s">
        <v>39</v>
      </c>
      <c r="F45" s="12"/>
      <c r="G45" s="12">
        <f>SUMIF(G3:G42, "&gt;150")-COUNTIF(G3:G42, "&gt;150")*150</f>
        <v>15</v>
      </c>
      <c r="H45" s="12"/>
      <c r="I45" s="12" t="s">
        <v>39</v>
      </c>
      <c r="J45" s="12"/>
      <c r="K45" s="12">
        <f>SUMIF(K3:K42, "&gt;150")-COUNTIF(K3:K42, "&gt;150")*150</f>
        <v>144</v>
      </c>
      <c r="L45" s="12"/>
      <c r="M45" s="12" t="s">
        <v>39</v>
      </c>
      <c r="N45" s="12"/>
      <c r="O45" s="12">
        <f>SUMIF(O3:O42, "&gt;150")-COUNTIF(O3:O42, "&gt;150")*150</f>
        <v>40</v>
      </c>
      <c r="P45" s="12"/>
      <c r="Q45" s="12" t="s">
        <v>39</v>
      </c>
      <c r="R45" s="12"/>
      <c r="S45" s="12">
        <f>SUMIF(S3:S42, "&gt;150")-COUNTIF(S3:S42, "&gt;150")*150</f>
        <v>10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40</v>
      </c>
      <c r="B46" s="12"/>
      <c r="C46" s="12">
        <f>C44-C45</f>
        <v>2789</v>
      </c>
      <c r="D46" s="12"/>
      <c r="E46" s="12" t="s">
        <v>40</v>
      </c>
      <c r="F46" s="12"/>
      <c r="G46" s="12">
        <f>G44-G45</f>
        <v>2965</v>
      </c>
      <c r="H46" s="12"/>
      <c r="I46" s="12" t="s">
        <v>40</v>
      </c>
      <c r="J46" s="12"/>
      <c r="K46" s="12">
        <f>K44-K45</f>
        <v>4130</v>
      </c>
      <c r="L46" s="12"/>
      <c r="M46" s="12" t="s">
        <v>40</v>
      </c>
      <c r="N46" s="12"/>
      <c r="O46" s="12">
        <f>O44-O45</f>
        <v>3780</v>
      </c>
      <c r="P46" s="12"/>
      <c r="Q46" s="12" t="s">
        <v>40</v>
      </c>
      <c r="R46" s="12"/>
      <c r="S46" s="12">
        <f>S44-S45</f>
        <v>3075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30 G3:G45 K3:K45 O3:O45 S3:S45 C32:C45">
    <cfRule type="cellIs" dxfId="65" priority="1" operator="greaterThan">
      <formula>150</formula>
    </cfRule>
  </conditionalFormatting>
  <hyperlinks>
    <hyperlink ref="B2" r:id="rId1" xr:uid="{00000000-0004-0000-0600-000000000000}"/>
    <hyperlink ref="F2" r:id="rId2" xr:uid="{00000000-0004-0000-0600-000001000000}"/>
    <hyperlink ref="J2" r:id="rId3" xr:uid="{00000000-0004-0000-0600-000002000000}"/>
    <hyperlink ref="N2" r:id="rId4" xr:uid="{00000000-0004-0000-0600-000003000000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1010"/>
  <sheetViews>
    <sheetView workbookViewId="0">
      <selection sqref="A1:A2"/>
    </sheetView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47" customWidth="1"/>
    <col min="12" max="12" width="4.33203125" customWidth="1"/>
    <col min="14" max="14" width="44.6640625" customWidth="1"/>
    <col min="16" max="16" width="4.83203125" customWidth="1"/>
    <col min="18" max="18" width="30.83203125" customWidth="1"/>
  </cols>
  <sheetData>
    <row r="1" spans="1:30" ht="17">
      <c r="A1" s="127"/>
      <c r="B1" s="129">
        <v>45992</v>
      </c>
      <c r="C1" s="130"/>
      <c r="D1" s="127"/>
      <c r="E1" s="127"/>
      <c r="F1" s="129">
        <v>45993</v>
      </c>
      <c r="G1" s="130"/>
      <c r="H1" s="127"/>
      <c r="I1" s="127"/>
      <c r="J1" s="129">
        <v>45994</v>
      </c>
      <c r="K1" s="130"/>
      <c r="L1" s="127"/>
      <c r="M1" s="127"/>
      <c r="N1" s="129">
        <v>45995</v>
      </c>
      <c r="O1" s="130"/>
      <c r="P1" s="127"/>
      <c r="Q1" s="127"/>
      <c r="R1" s="129">
        <v>45996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8" t="s">
        <v>133</v>
      </c>
      <c r="C2" s="2" t="s">
        <v>0</v>
      </c>
      <c r="D2" s="133"/>
      <c r="E2" s="128"/>
      <c r="F2" s="26" t="s">
        <v>134</v>
      </c>
      <c r="G2" s="2" t="s">
        <v>0</v>
      </c>
      <c r="H2" s="133"/>
      <c r="I2" s="128"/>
      <c r="J2" s="16" t="s">
        <v>135</v>
      </c>
      <c r="K2" s="2" t="s">
        <v>0</v>
      </c>
      <c r="L2" s="133"/>
      <c r="M2" s="128"/>
      <c r="N2" s="31" t="s">
        <v>136</v>
      </c>
      <c r="O2" s="2" t="s">
        <v>0</v>
      </c>
      <c r="P2" s="133"/>
      <c r="Q2" s="128"/>
      <c r="R2" s="26" t="s">
        <v>137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138</v>
      </c>
      <c r="C3" s="2">
        <v>148</v>
      </c>
      <c r="D3" s="133"/>
      <c r="E3" s="5" t="s">
        <v>1</v>
      </c>
      <c r="F3" s="2" t="s">
        <v>139</v>
      </c>
      <c r="G3" s="2">
        <v>130</v>
      </c>
      <c r="H3" s="133"/>
      <c r="I3" s="5" t="s">
        <v>1</v>
      </c>
      <c r="J3" s="2" t="s">
        <v>140</v>
      </c>
      <c r="K3" s="2">
        <v>150</v>
      </c>
      <c r="L3" s="133"/>
      <c r="M3" s="5" t="s">
        <v>1</v>
      </c>
      <c r="N3" s="2" t="s">
        <v>141</v>
      </c>
      <c r="O3" s="2">
        <v>150</v>
      </c>
      <c r="P3" s="133"/>
      <c r="Q3" s="5" t="s">
        <v>1</v>
      </c>
      <c r="R3" s="2" t="s">
        <v>142</v>
      </c>
      <c r="S3" s="2">
        <v>140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143</v>
      </c>
      <c r="S4" s="23">
        <f>140+60</f>
        <v>200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144</v>
      </c>
      <c r="O5" s="2">
        <v>150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145</v>
      </c>
      <c r="S8" s="2">
        <f>120+35</f>
        <v>155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146</v>
      </c>
      <c r="C10" s="2">
        <v>140</v>
      </c>
      <c r="D10" s="133"/>
      <c r="E10" s="5" t="s">
        <v>8</v>
      </c>
      <c r="F10" s="2" t="s">
        <v>139</v>
      </c>
      <c r="G10" s="2">
        <v>130</v>
      </c>
      <c r="H10" s="133"/>
      <c r="I10" s="5" t="s">
        <v>8</v>
      </c>
      <c r="J10" s="2" t="s">
        <v>147</v>
      </c>
      <c r="K10" s="2">
        <v>150</v>
      </c>
      <c r="L10" s="133"/>
      <c r="M10" s="5" t="s">
        <v>8</v>
      </c>
      <c r="N10" s="2" t="s">
        <v>148</v>
      </c>
      <c r="O10" s="2">
        <v>145</v>
      </c>
      <c r="P10" s="133"/>
      <c r="Q10" s="5" t="s">
        <v>8</v>
      </c>
      <c r="R10" s="2" t="s">
        <v>149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150</v>
      </c>
      <c r="C13" s="17">
        <v>125</v>
      </c>
      <c r="D13" s="133"/>
      <c r="E13" s="5" t="s">
        <v>11</v>
      </c>
      <c r="F13" s="2" t="s">
        <v>139</v>
      </c>
      <c r="G13" s="2">
        <v>130</v>
      </c>
      <c r="H13" s="133"/>
      <c r="I13" s="5" t="s">
        <v>11</v>
      </c>
      <c r="J13" s="2" t="s">
        <v>140</v>
      </c>
      <c r="K13" s="2">
        <v>150</v>
      </c>
      <c r="L13" s="133"/>
      <c r="M13" s="5" t="s">
        <v>11</v>
      </c>
      <c r="N13" s="2" t="s">
        <v>151</v>
      </c>
      <c r="O13" s="2">
        <v>145</v>
      </c>
      <c r="P13" s="133"/>
      <c r="Q13" s="5" t="s">
        <v>11</v>
      </c>
      <c r="R13" s="2" t="s">
        <v>152</v>
      </c>
      <c r="S13" s="2">
        <v>150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18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153</v>
      </c>
      <c r="C17" s="2">
        <v>140</v>
      </c>
      <c r="D17" s="133"/>
      <c r="E17" s="5" t="s">
        <v>15</v>
      </c>
      <c r="F17" s="2" t="s">
        <v>139</v>
      </c>
      <c r="G17" s="2">
        <v>130</v>
      </c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 t="s">
        <v>139</v>
      </c>
      <c r="G18" s="2">
        <v>130</v>
      </c>
      <c r="H18" s="133"/>
      <c r="I18" s="5" t="s">
        <v>16</v>
      </c>
      <c r="J18" s="2" t="s">
        <v>147</v>
      </c>
      <c r="K18" s="2">
        <v>150</v>
      </c>
      <c r="L18" s="133"/>
      <c r="M18" s="5" t="s">
        <v>16</v>
      </c>
      <c r="N18" s="2" t="s">
        <v>148</v>
      </c>
      <c r="O18" s="2">
        <v>145</v>
      </c>
      <c r="P18" s="133"/>
      <c r="Q18" s="5" t="s">
        <v>16</v>
      </c>
      <c r="R18" s="2" t="s">
        <v>154</v>
      </c>
      <c r="S18" s="2">
        <v>150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18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52</v>
      </c>
      <c r="C20" s="2"/>
      <c r="D20" s="133"/>
      <c r="E20" s="5" t="s">
        <v>18</v>
      </c>
      <c r="F20" s="2" t="s">
        <v>155</v>
      </c>
      <c r="G20" s="25">
        <v>180</v>
      </c>
      <c r="H20" s="133"/>
      <c r="I20" s="5" t="s">
        <v>18</v>
      </c>
      <c r="J20" s="2" t="s">
        <v>156</v>
      </c>
      <c r="K20" s="2">
        <v>150</v>
      </c>
      <c r="L20" s="133"/>
      <c r="M20" s="5" t="s">
        <v>18</v>
      </c>
      <c r="N20" s="12" t="s">
        <v>52</v>
      </c>
      <c r="O20" s="2"/>
      <c r="P20" s="133"/>
      <c r="Q20" s="5" t="s">
        <v>18</v>
      </c>
      <c r="R20" s="2" t="s">
        <v>157</v>
      </c>
      <c r="S20" s="25">
        <f>120+35</f>
        <v>155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18" t="s">
        <v>19</v>
      </c>
      <c r="B21" s="2" t="s">
        <v>153</v>
      </c>
      <c r="C21" s="2">
        <v>140</v>
      </c>
      <c r="D21" s="133"/>
      <c r="E21" s="5" t="s">
        <v>19</v>
      </c>
      <c r="F21" s="2" t="s">
        <v>158</v>
      </c>
      <c r="G21" s="19">
        <v>145</v>
      </c>
      <c r="H21" s="133"/>
      <c r="I21" s="5" t="s">
        <v>19</v>
      </c>
      <c r="J21" s="2" t="s">
        <v>159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160</v>
      </c>
      <c r="C22" s="2">
        <v>145</v>
      </c>
      <c r="D22" s="133"/>
      <c r="E22" s="5" t="s">
        <v>20</v>
      </c>
      <c r="F22" s="2" t="s">
        <v>161</v>
      </c>
      <c r="G22" s="2">
        <v>140</v>
      </c>
      <c r="H22" s="133"/>
      <c r="I22" s="5" t="s">
        <v>20</v>
      </c>
      <c r="J22" s="2" t="s">
        <v>140</v>
      </c>
      <c r="K22" s="2">
        <v>150</v>
      </c>
      <c r="L22" s="133"/>
      <c r="M22" s="5" t="s">
        <v>20</v>
      </c>
      <c r="N22" s="4" t="s">
        <v>162</v>
      </c>
      <c r="O22" s="2">
        <v>150</v>
      </c>
      <c r="P22" s="133"/>
      <c r="Q22" s="5" t="s">
        <v>20</v>
      </c>
      <c r="R22" s="2" t="s">
        <v>142</v>
      </c>
      <c r="S22" s="2">
        <v>140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19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52</v>
      </c>
      <c r="C24" s="2"/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 t="s">
        <v>163</v>
      </c>
      <c r="K24" s="25">
        <f>150+30</f>
        <v>180</v>
      </c>
      <c r="L24" s="133"/>
      <c r="M24" s="5" t="s">
        <v>22</v>
      </c>
      <c r="N24" s="2" t="s">
        <v>164</v>
      </c>
      <c r="O24" s="2">
        <f>125+15+10</f>
        <v>150</v>
      </c>
      <c r="P24" s="133"/>
      <c r="Q24" s="5" t="s">
        <v>22</v>
      </c>
      <c r="R24" s="2" t="s">
        <v>165</v>
      </c>
      <c r="S24" s="25">
        <f>120+35</f>
        <v>155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166</v>
      </c>
      <c r="C25" s="2">
        <v>140</v>
      </c>
      <c r="D25" s="133"/>
      <c r="E25" s="5" t="s">
        <v>23</v>
      </c>
      <c r="F25" s="2" t="s">
        <v>167</v>
      </c>
      <c r="G25" s="2">
        <v>135</v>
      </c>
      <c r="H25" s="133"/>
      <c r="I25" s="5" t="s">
        <v>23</v>
      </c>
      <c r="J25" s="2" t="s">
        <v>140</v>
      </c>
      <c r="K25" s="2">
        <v>150</v>
      </c>
      <c r="L25" s="133"/>
      <c r="M25" s="5" t="s">
        <v>23</v>
      </c>
      <c r="N25" s="2" t="s">
        <v>168</v>
      </c>
      <c r="O25" s="2">
        <v>145</v>
      </c>
      <c r="P25" s="133"/>
      <c r="Q25" s="5" t="s">
        <v>23</v>
      </c>
      <c r="R25" s="2" t="s">
        <v>55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5" t="s">
        <v>169</v>
      </c>
      <c r="G26" s="2">
        <v>145</v>
      </c>
      <c r="H26" s="133"/>
      <c r="I26" s="5" t="s">
        <v>24</v>
      </c>
      <c r="J26" s="2" t="s">
        <v>140</v>
      </c>
      <c r="K26" s="2">
        <v>150</v>
      </c>
      <c r="L26" s="133"/>
      <c r="M26" s="5" t="s">
        <v>24</v>
      </c>
      <c r="N26" s="2" t="s">
        <v>170</v>
      </c>
      <c r="O26" s="2">
        <v>145</v>
      </c>
      <c r="P26" s="133"/>
      <c r="Q26" s="5" t="s">
        <v>24</v>
      </c>
      <c r="R26" s="2" t="s">
        <v>171</v>
      </c>
      <c r="S26" s="2">
        <v>120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172</v>
      </c>
      <c r="C27" s="2">
        <v>140</v>
      </c>
      <c r="D27" s="133"/>
      <c r="E27" s="5" t="s">
        <v>25</v>
      </c>
      <c r="F27" s="2"/>
      <c r="G27" s="2"/>
      <c r="H27" s="133"/>
      <c r="I27" s="5" t="s">
        <v>25</v>
      </c>
      <c r="J27" s="2" t="s">
        <v>140</v>
      </c>
      <c r="K27" s="2">
        <v>150</v>
      </c>
      <c r="L27" s="133"/>
      <c r="M27" s="5" t="s">
        <v>25</v>
      </c>
      <c r="N27" s="2" t="s">
        <v>141</v>
      </c>
      <c r="O27" s="2">
        <v>150</v>
      </c>
      <c r="P27" s="133"/>
      <c r="Q27" s="5" t="s">
        <v>25</v>
      </c>
      <c r="R27" s="2" t="s">
        <v>145</v>
      </c>
      <c r="S27" s="25">
        <f>120+35</f>
        <v>155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 t="s">
        <v>147</v>
      </c>
      <c r="K28" s="2">
        <v>150</v>
      </c>
      <c r="L28" s="133"/>
      <c r="M28" s="5" t="s">
        <v>26</v>
      </c>
      <c r="N28" s="2" t="s">
        <v>162</v>
      </c>
      <c r="O28" s="2">
        <v>150</v>
      </c>
      <c r="P28" s="133"/>
      <c r="Q28" s="5" t="s">
        <v>26</v>
      </c>
      <c r="R28" s="2" t="s">
        <v>173</v>
      </c>
      <c r="S28" s="2">
        <v>150</v>
      </c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55</v>
      </c>
      <c r="C29" s="2"/>
      <c r="D29" s="133"/>
      <c r="E29" s="5" t="s">
        <v>27</v>
      </c>
      <c r="F29" s="5" t="s">
        <v>169</v>
      </c>
      <c r="G29" s="2">
        <v>145</v>
      </c>
      <c r="H29" s="133"/>
      <c r="I29" s="5" t="s">
        <v>27</v>
      </c>
      <c r="J29" s="2" t="s">
        <v>147</v>
      </c>
      <c r="K29" s="2">
        <v>150</v>
      </c>
      <c r="L29" s="133"/>
      <c r="M29" s="5" t="s">
        <v>27</v>
      </c>
      <c r="N29" s="2" t="s">
        <v>174</v>
      </c>
      <c r="O29" s="2">
        <v>150</v>
      </c>
      <c r="P29" s="133"/>
      <c r="Q29" s="5" t="s">
        <v>27</v>
      </c>
      <c r="R29" s="2" t="s">
        <v>142</v>
      </c>
      <c r="S29" s="2">
        <v>140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51</v>
      </c>
      <c r="C30" s="2"/>
      <c r="D30" s="133"/>
      <c r="E30" s="5" t="s">
        <v>28</v>
      </c>
      <c r="F30" s="2" t="s">
        <v>175</v>
      </c>
      <c r="G30" s="2">
        <f>95+40</f>
        <v>135</v>
      </c>
      <c r="H30" s="133"/>
      <c r="I30" s="5" t="s">
        <v>28</v>
      </c>
      <c r="J30" s="2" t="s">
        <v>140</v>
      </c>
      <c r="K30" s="2">
        <v>150</v>
      </c>
      <c r="L30" s="133"/>
      <c r="M30" s="5" t="s">
        <v>28</v>
      </c>
      <c r="N30" s="2" t="s">
        <v>162</v>
      </c>
      <c r="O30" s="2">
        <v>150</v>
      </c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176</v>
      </c>
      <c r="C31" s="2">
        <v>147</v>
      </c>
      <c r="D31" s="133"/>
      <c r="E31" s="5" t="s">
        <v>29</v>
      </c>
      <c r="F31" s="5" t="s">
        <v>169</v>
      </c>
      <c r="G31" s="2">
        <v>145</v>
      </c>
      <c r="H31" s="133"/>
      <c r="I31" s="5" t="s">
        <v>29</v>
      </c>
      <c r="J31" s="2" t="s">
        <v>147</v>
      </c>
      <c r="K31" s="2">
        <v>150</v>
      </c>
      <c r="L31" s="133"/>
      <c r="M31" s="5" t="s">
        <v>29</v>
      </c>
      <c r="N31" s="2" t="s">
        <v>162</v>
      </c>
      <c r="O31" s="2">
        <v>150</v>
      </c>
      <c r="P31" s="133"/>
      <c r="Q31" s="5" t="s">
        <v>29</v>
      </c>
      <c r="R31" s="2" t="s">
        <v>177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178</v>
      </c>
      <c r="C32" s="2">
        <v>140</v>
      </c>
      <c r="D32" s="133"/>
      <c r="E32" s="5" t="s">
        <v>30</v>
      </c>
      <c r="F32" s="2" t="s">
        <v>179</v>
      </c>
      <c r="G32" s="2">
        <v>150</v>
      </c>
      <c r="H32" s="133"/>
      <c r="I32" s="5" t="s">
        <v>30</v>
      </c>
      <c r="J32" s="2" t="s">
        <v>180</v>
      </c>
      <c r="K32" s="32">
        <v>160</v>
      </c>
      <c r="L32" s="133"/>
      <c r="M32" s="5" t="s">
        <v>30</v>
      </c>
      <c r="N32" s="2" t="s">
        <v>181</v>
      </c>
      <c r="O32" s="2">
        <v>145</v>
      </c>
      <c r="P32" s="133"/>
      <c r="Q32" s="5" t="s">
        <v>30</v>
      </c>
      <c r="R32" s="2" t="s">
        <v>182</v>
      </c>
      <c r="S32" s="2">
        <v>150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183</v>
      </c>
      <c r="C33" s="2">
        <v>150</v>
      </c>
      <c r="D33" s="133"/>
      <c r="E33" s="2" t="s">
        <v>32</v>
      </c>
      <c r="F33" s="5" t="s">
        <v>169</v>
      </c>
      <c r="G33" s="2">
        <v>145</v>
      </c>
      <c r="H33" s="133"/>
      <c r="I33" s="2" t="s">
        <v>32</v>
      </c>
      <c r="J33" s="2" t="s">
        <v>184</v>
      </c>
      <c r="K33" s="25">
        <v>200</v>
      </c>
      <c r="L33" s="133"/>
      <c r="M33" s="21" t="s">
        <v>32</v>
      </c>
      <c r="N33" s="2" t="s">
        <v>185</v>
      </c>
      <c r="O33" s="2">
        <v>150</v>
      </c>
      <c r="P33" s="133"/>
      <c r="Q33" s="2" t="s">
        <v>32</v>
      </c>
      <c r="R33" s="2" t="s">
        <v>186</v>
      </c>
      <c r="S33" s="25">
        <f>120+35</f>
        <v>155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187</v>
      </c>
      <c r="C34" s="25">
        <v>155</v>
      </c>
      <c r="D34" s="133"/>
      <c r="E34" s="2" t="s">
        <v>33</v>
      </c>
      <c r="F34" s="5" t="s">
        <v>188</v>
      </c>
      <c r="G34" s="33">
        <v>165</v>
      </c>
      <c r="H34" s="133"/>
      <c r="I34" s="2" t="s">
        <v>33</v>
      </c>
      <c r="J34" s="2" t="s">
        <v>189</v>
      </c>
      <c r="K34" s="2">
        <v>150</v>
      </c>
      <c r="L34" s="133"/>
      <c r="M34" s="2" t="s">
        <v>33</v>
      </c>
      <c r="N34" s="2" t="s">
        <v>190</v>
      </c>
      <c r="O34" s="2">
        <v>150</v>
      </c>
      <c r="P34" s="133"/>
      <c r="Q34" s="2" t="s">
        <v>33</v>
      </c>
      <c r="R34" s="2" t="s">
        <v>154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5" t="s">
        <v>191</v>
      </c>
      <c r="C35" s="2">
        <v>150</v>
      </c>
      <c r="D35" s="133"/>
      <c r="E35" s="2" t="s">
        <v>34</v>
      </c>
      <c r="F35" s="5" t="s">
        <v>192</v>
      </c>
      <c r="G35" s="2">
        <v>125</v>
      </c>
      <c r="H35" s="133"/>
      <c r="I35" s="2" t="s">
        <v>34</v>
      </c>
      <c r="J35" s="2" t="s">
        <v>147</v>
      </c>
      <c r="K35" s="2">
        <v>150</v>
      </c>
      <c r="L35" s="133"/>
      <c r="M35" s="2" t="s">
        <v>34</v>
      </c>
      <c r="N35" s="2" t="s">
        <v>193</v>
      </c>
      <c r="O35" s="2">
        <v>150</v>
      </c>
      <c r="P35" s="133"/>
      <c r="Q35" s="2" t="s">
        <v>34</v>
      </c>
      <c r="R35" s="2" t="s">
        <v>194</v>
      </c>
      <c r="S35" s="2">
        <v>150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153</v>
      </c>
      <c r="C36" s="2">
        <v>140</v>
      </c>
      <c r="D36" s="128"/>
      <c r="E36" s="2" t="s">
        <v>35</v>
      </c>
      <c r="F36" s="2" t="s">
        <v>195</v>
      </c>
      <c r="G36" s="2">
        <v>125</v>
      </c>
      <c r="H36" s="128"/>
      <c r="I36" s="2" t="s">
        <v>35</v>
      </c>
      <c r="J36" s="2" t="s">
        <v>140</v>
      </c>
      <c r="K36" s="2">
        <v>150</v>
      </c>
      <c r="L36" s="128"/>
      <c r="M36" s="2" t="s">
        <v>35</v>
      </c>
      <c r="N36" s="2" t="s">
        <v>164</v>
      </c>
      <c r="O36" s="2">
        <f t="shared" ref="O36:O37" si="0">125+15+10</f>
        <v>150</v>
      </c>
      <c r="P36" s="128"/>
      <c r="Q36" s="21" t="s">
        <v>35</v>
      </c>
      <c r="R36" s="2" t="s">
        <v>177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 t="s">
        <v>153</v>
      </c>
      <c r="C37" s="2">
        <v>140</v>
      </c>
      <c r="D37" s="11"/>
      <c r="E37" s="2" t="s">
        <v>36</v>
      </c>
      <c r="F37" s="2" t="s">
        <v>195</v>
      </c>
      <c r="G37" s="2">
        <v>125</v>
      </c>
      <c r="H37" s="11"/>
      <c r="I37" s="2" t="s">
        <v>36</v>
      </c>
      <c r="J37" s="2" t="s">
        <v>140</v>
      </c>
      <c r="K37" s="2">
        <v>150</v>
      </c>
      <c r="L37" s="11"/>
      <c r="M37" s="2" t="s">
        <v>36</v>
      </c>
      <c r="N37" s="2" t="s">
        <v>164</v>
      </c>
      <c r="O37" s="2">
        <f t="shared" si="0"/>
        <v>150</v>
      </c>
      <c r="P37" s="11"/>
      <c r="Q37" s="2" t="s">
        <v>36</v>
      </c>
      <c r="R37" s="2" t="s">
        <v>154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196</v>
      </c>
      <c r="C38" s="2">
        <v>147</v>
      </c>
      <c r="D38" s="11"/>
      <c r="E38" s="2" t="s">
        <v>42</v>
      </c>
      <c r="F38" s="2" t="s">
        <v>195</v>
      </c>
      <c r="G38" s="2">
        <v>125</v>
      </c>
      <c r="H38" s="11"/>
      <c r="I38" s="2" t="s">
        <v>42</v>
      </c>
      <c r="J38" s="2" t="s">
        <v>147</v>
      </c>
      <c r="K38" s="2">
        <v>150</v>
      </c>
      <c r="L38" s="11"/>
      <c r="M38" s="2" t="s">
        <v>42</v>
      </c>
      <c r="N38" s="2" t="s">
        <v>162</v>
      </c>
      <c r="O38" s="2">
        <v>150</v>
      </c>
      <c r="P38" s="11"/>
      <c r="Q38" s="2" t="s">
        <v>42</v>
      </c>
      <c r="R38" s="2" t="s">
        <v>197</v>
      </c>
      <c r="S38" s="2">
        <v>140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198</v>
      </c>
      <c r="C39" s="2">
        <v>146</v>
      </c>
      <c r="D39" s="11"/>
      <c r="E39" s="2" t="s">
        <v>57</v>
      </c>
      <c r="F39" s="2" t="s">
        <v>54</v>
      </c>
      <c r="G39" s="2"/>
      <c r="H39" s="11"/>
      <c r="I39" s="2" t="s">
        <v>57</v>
      </c>
      <c r="J39" s="2" t="s">
        <v>147</v>
      </c>
      <c r="K39" s="2">
        <v>150</v>
      </c>
      <c r="L39" s="11"/>
      <c r="M39" s="2" t="s">
        <v>57</v>
      </c>
      <c r="N39" s="2" t="s">
        <v>199</v>
      </c>
      <c r="O39" s="2">
        <v>150</v>
      </c>
      <c r="P39" s="11"/>
      <c r="Q39" s="2" t="s">
        <v>57</v>
      </c>
      <c r="R39" s="2" t="s">
        <v>194</v>
      </c>
      <c r="S39" s="2">
        <v>150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2" t="s">
        <v>200</v>
      </c>
      <c r="C40" s="2">
        <v>119</v>
      </c>
      <c r="D40" s="11"/>
      <c r="E40" s="2" t="s">
        <v>58</v>
      </c>
      <c r="F40" s="5" t="s">
        <v>169</v>
      </c>
      <c r="G40" s="2">
        <v>145</v>
      </c>
      <c r="H40" s="11"/>
      <c r="I40" s="2" t="s">
        <v>58</v>
      </c>
      <c r="J40" s="2" t="s">
        <v>140</v>
      </c>
      <c r="K40" s="2">
        <v>150</v>
      </c>
      <c r="L40" s="11"/>
      <c r="M40" s="2" t="s">
        <v>58</v>
      </c>
      <c r="N40" s="2" t="s">
        <v>201</v>
      </c>
      <c r="O40" s="2">
        <v>130</v>
      </c>
      <c r="P40" s="11"/>
      <c r="Q40" s="2" t="s">
        <v>58</v>
      </c>
      <c r="R40" s="2" t="s">
        <v>202</v>
      </c>
      <c r="S40" s="2">
        <v>120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203</v>
      </c>
      <c r="C41" s="2">
        <f>35+30+35+15</f>
        <v>115</v>
      </c>
      <c r="D41" s="11"/>
      <c r="E41" s="2" t="s">
        <v>43</v>
      </c>
      <c r="F41" s="5" t="s">
        <v>55</v>
      </c>
      <c r="G41" s="2"/>
      <c r="H41" s="11"/>
      <c r="I41" s="2" t="s">
        <v>43</v>
      </c>
      <c r="J41" s="2" t="s">
        <v>156</v>
      </c>
      <c r="K41" s="2">
        <v>150</v>
      </c>
      <c r="L41" s="11"/>
      <c r="M41" s="2" t="s">
        <v>43</v>
      </c>
      <c r="N41" s="2" t="s">
        <v>204</v>
      </c>
      <c r="O41" s="2">
        <v>135</v>
      </c>
      <c r="P41" s="11"/>
      <c r="Q41" s="2" t="s">
        <v>43</v>
      </c>
      <c r="R41" s="2" t="s">
        <v>205</v>
      </c>
      <c r="S41" s="2">
        <v>150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2" t="s">
        <v>60</v>
      </c>
      <c r="B42" s="2" t="s">
        <v>206</v>
      </c>
      <c r="C42" s="2">
        <v>125</v>
      </c>
      <c r="D42" s="12"/>
      <c r="E42" s="2" t="s">
        <v>60</v>
      </c>
      <c r="F42" s="2" t="s">
        <v>207</v>
      </c>
      <c r="G42" s="2">
        <v>130</v>
      </c>
      <c r="H42" s="12"/>
      <c r="I42" s="2" t="s">
        <v>60</v>
      </c>
      <c r="J42" s="2" t="s">
        <v>140</v>
      </c>
      <c r="K42" s="2">
        <v>150</v>
      </c>
      <c r="L42" s="12"/>
      <c r="M42" s="2" t="s">
        <v>60</v>
      </c>
      <c r="N42" s="2" t="s">
        <v>208</v>
      </c>
      <c r="O42" s="2">
        <v>145</v>
      </c>
      <c r="P42" s="12"/>
      <c r="Q42" s="2" t="s">
        <v>60</v>
      </c>
      <c r="R42" s="2"/>
      <c r="S42" s="2"/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37</v>
      </c>
      <c r="B43" s="12"/>
      <c r="C43" s="12">
        <f>SUM((C1:C42))</f>
        <v>2792</v>
      </c>
      <c r="D43" s="12"/>
      <c r="E43" s="12" t="s">
        <v>37</v>
      </c>
      <c r="F43" s="12"/>
      <c r="G43" s="12">
        <f>SUM((G1:G42))</f>
        <v>3055</v>
      </c>
      <c r="H43" s="12"/>
      <c r="I43" s="12" t="s">
        <v>37</v>
      </c>
      <c r="J43" s="12"/>
      <c r="K43" s="12">
        <f>SUM((K1:K42))</f>
        <v>3990</v>
      </c>
      <c r="L43" s="12"/>
      <c r="M43" s="12" t="s">
        <v>37</v>
      </c>
      <c r="N43" s="12"/>
      <c r="O43" s="12">
        <f>SUM((O1:O42))</f>
        <v>3680</v>
      </c>
      <c r="P43" s="12"/>
      <c r="Q43" s="12" t="s">
        <v>37</v>
      </c>
      <c r="R43" s="12"/>
      <c r="S43" s="12">
        <f>SUM((S1:S42))</f>
        <v>3575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38</v>
      </c>
      <c r="B44" s="12"/>
      <c r="C44" s="12">
        <v>2792</v>
      </c>
      <c r="D44" s="12"/>
      <c r="E44" s="12" t="s">
        <v>38</v>
      </c>
      <c r="F44" s="12"/>
      <c r="G44" s="12">
        <v>3055</v>
      </c>
      <c r="H44" s="12"/>
      <c r="I44" s="12" t="s">
        <v>38</v>
      </c>
      <c r="J44" s="12"/>
      <c r="K44" s="12">
        <v>3990</v>
      </c>
      <c r="L44" s="12"/>
      <c r="M44" s="12" t="s">
        <v>38</v>
      </c>
      <c r="N44" s="12"/>
      <c r="O44" s="12">
        <v>3680</v>
      </c>
      <c r="P44" s="12"/>
      <c r="Q44" s="12" t="s">
        <v>38</v>
      </c>
      <c r="R44" s="12"/>
      <c r="S44" s="12">
        <v>3515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39</v>
      </c>
      <c r="B45" s="12"/>
      <c r="C45" s="12">
        <f>SUMIF(C3:C42, "&gt;150")-COUNTIF(C3:C42, "&gt;150")*150</f>
        <v>5</v>
      </c>
      <c r="D45" s="12"/>
      <c r="E45" s="12" t="s">
        <v>39</v>
      </c>
      <c r="F45" s="12"/>
      <c r="G45" s="12">
        <f>SUMIF(G3:G42, "&gt;150")-COUNTIF(G3:G42, "&gt;150")*150</f>
        <v>45</v>
      </c>
      <c r="H45" s="12"/>
      <c r="I45" s="12" t="s">
        <v>39</v>
      </c>
      <c r="J45" s="12"/>
      <c r="K45" s="12">
        <f>SUMIF(K3:K42, "&gt;150")-COUNTIF(K3:K42, "&gt;150")*150</f>
        <v>90</v>
      </c>
      <c r="L45" s="12"/>
      <c r="M45" s="12" t="s">
        <v>39</v>
      </c>
      <c r="N45" s="12"/>
      <c r="O45" s="12">
        <f>SUMIF(O3:O42, "&gt;150")-COUNTIF(O3:O42, "&gt;150")*150</f>
        <v>0</v>
      </c>
      <c r="P45" s="12"/>
      <c r="Q45" s="12" t="s">
        <v>39</v>
      </c>
      <c r="R45" s="12"/>
      <c r="S45" s="12">
        <f>SUMIF(S3:S42, "&gt;150")-COUNTIF(S3:S42, "&gt;150")*150</f>
        <v>75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40</v>
      </c>
      <c r="B46" s="12"/>
      <c r="C46" s="12">
        <f>C44-C45</f>
        <v>2787</v>
      </c>
      <c r="D46" s="12"/>
      <c r="E46" s="12" t="s">
        <v>40</v>
      </c>
      <c r="F46" s="12"/>
      <c r="G46" s="12">
        <f>G44-G45</f>
        <v>3010</v>
      </c>
      <c r="H46" s="12"/>
      <c r="I46" s="12" t="s">
        <v>40</v>
      </c>
      <c r="J46" s="12"/>
      <c r="K46" s="12">
        <f>K44-K45</f>
        <v>3900</v>
      </c>
      <c r="L46" s="12"/>
      <c r="M46" s="12" t="s">
        <v>40</v>
      </c>
      <c r="N46" s="12"/>
      <c r="O46" s="12">
        <f>O44-O45</f>
        <v>3680</v>
      </c>
      <c r="P46" s="12"/>
      <c r="Q46" s="12" t="s">
        <v>40</v>
      </c>
      <c r="R46" s="12"/>
      <c r="S46" s="12">
        <f>S44-S45</f>
        <v>3440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M3 C3:C26 G3:G45 K3:K45 O3:O45 S3:S45 C28:C30 C32:C45">
    <cfRule type="cellIs" dxfId="64" priority="2" operator="greaterThan">
      <formula>150</formula>
    </cfRule>
  </conditionalFormatting>
  <conditionalFormatting sqref="M3">
    <cfRule type="cellIs" dxfId="63" priority="1" operator="greaterThan">
      <formula>150</formula>
    </cfRule>
  </conditionalFormatting>
  <hyperlinks>
    <hyperlink ref="F2" r:id="rId1" xr:uid="{00000000-0004-0000-0700-000000000000}"/>
    <hyperlink ref="J2" r:id="rId2" xr:uid="{00000000-0004-0000-0700-000001000000}"/>
    <hyperlink ref="N2" r:id="rId3" xr:uid="{00000000-0004-0000-0700-000002000000}"/>
    <hyperlink ref="R2" r:id="rId4" xr:uid="{00000000-0004-0000-0700-000003000000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1011"/>
  <sheetViews>
    <sheetView workbookViewId="0">
      <selection activeCell="B1" sqref="B1:C1"/>
    </sheetView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48.6640625" customWidth="1"/>
    <col min="8" max="8" width="5.1640625" customWidth="1"/>
    <col min="10" max="10" width="47" customWidth="1"/>
    <col min="12" max="12" width="4.33203125" customWidth="1"/>
    <col min="14" max="14" width="42.83203125" customWidth="1"/>
    <col min="16" max="16" width="4.83203125" customWidth="1"/>
    <col min="18" max="18" width="30.83203125" customWidth="1"/>
  </cols>
  <sheetData>
    <row r="1" spans="1:30" ht="17">
      <c r="A1" s="127"/>
      <c r="B1" s="129">
        <v>45985</v>
      </c>
      <c r="C1" s="130"/>
      <c r="D1" s="127"/>
      <c r="E1" s="127"/>
      <c r="F1" s="129">
        <v>45986</v>
      </c>
      <c r="G1" s="130"/>
      <c r="H1" s="127"/>
      <c r="I1" s="127"/>
      <c r="J1" s="129">
        <v>45987</v>
      </c>
      <c r="K1" s="130"/>
      <c r="L1" s="127"/>
      <c r="M1" s="127"/>
      <c r="N1" s="129">
        <v>45988</v>
      </c>
      <c r="O1" s="130"/>
      <c r="P1" s="127"/>
      <c r="Q1" s="127"/>
      <c r="R1" s="129">
        <v>45989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5" t="s">
        <v>44</v>
      </c>
      <c r="C2" s="2" t="s">
        <v>0</v>
      </c>
      <c r="D2" s="133"/>
      <c r="E2" s="128"/>
      <c r="F2" s="26" t="s">
        <v>136</v>
      </c>
      <c r="G2" s="2" t="s">
        <v>0</v>
      </c>
      <c r="H2" s="133"/>
      <c r="I2" s="128"/>
      <c r="J2" s="34" t="s">
        <v>209</v>
      </c>
      <c r="K2" s="2" t="s">
        <v>0</v>
      </c>
      <c r="L2" s="133"/>
      <c r="M2" s="128"/>
      <c r="N2" s="27" t="s">
        <v>75</v>
      </c>
      <c r="O2" s="2" t="s">
        <v>0</v>
      </c>
      <c r="P2" s="133"/>
      <c r="Q2" s="128"/>
      <c r="R2" s="4" t="s">
        <v>210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211</v>
      </c>
      <c r="C3" s="2">
        <v>150</v>
      </c>
      <c r="D3" s="133"/>
      <c r="E3" s="5" t="s">
        <v>1</v>
      </c>
      <c r="F3" s="2" t="s">
        <v>212</v>
      </c>
      <c r="G3" s="35">
        <f>115+15+15+10</f>
        <v>155</v>
      </c>
      <c r="H3" s="133"/>
      <c r="I3" s="5" t="s">
        <v>1</v>
      </c>
      <c r="J3" s="2" t="s">
        <v>213</v>
      </c>
      <c r="K3" s="2">
        <v>140</v>
      </c>
      <c r="L3" s="133"/>
      <c r="M3" s="5" t="s">
        <v>1</v>
      </c>
      <c r="N3" s="2" t="s">
        <v>214</v>
      </c>
      <c r="O3" s="25">
        <v>160</v>
      </c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215</v>
      </c>
      <c r="S4" s="25">
        <v>200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216</v>
      </c>
      <c r="O5" s="2">
        <v>100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 t="s">
        <v>217</v>
      </c>
      <c r="C9" s="2">
        <v>140</v>
      </c>
      <c r="D9" s="133"/>
      <c r="E9" s="5" t="s">
        <v>7</v>
      </c>
      <c r="F9" s="2" t="s">
        <v>218</v>
      </c>
      <c r="G9" s="2">
        <v>135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5" t="s">
        <v>219</v>
      </c>
      <c r="C10" s="17">
        <v>130</v>
      </c>
      <c r="D10" s="133"/>
      <c r="E10" s="5" t="s">
        <v>8</v>
      </c>
      <c r="F10" s="2" t="s">
        <v>220</v>
      </c>
      <c r="G10" s="2">
        <v>145</v>
      </c>
      <c r="H10" s="133"/>
      <c r="I10" s="5" t="s">
        <v>8</v>
      </c>
      <c r="J10" s="2" t="s">
        <v>221</v>
      </c>
      <c r="K10" s="2">
        <v>130</v>
      </c>
      <c r="L10" s="133"/>
      <c r="M10" s="5" t="s">
        <v>8</v>
      </c>
      <c r="N10" s="2" t="s">
        <v>222</v>
      </c>
      <c r="O10" s="2">
        <v>150</v>
      </c>
      <c r="P10" s="133"/>
      <c r="Q10" s="5" t="s">
        <v>8</v>
      </c>
      <c r="R10" s="2" t="s">
        <v>223</v>
      </c>
      <c r="S10" s="2">
        <v>140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219</v>
      </c>
      <c r="C13" s="17">
        <v>130</v>
      </c>
      <c r="D13" s="133"/>
      <c r="E13" s="5" t="s">
        <v>11</v>
      </c>
      <c r="F13" s="2" t="s">
        <v>224</v>
      </c>
      <c r="G13" s="2">
        <v>150</v>
      </c>
      <c r="H13" s="133"/>
      <c r="I13" s="5" t="s">
        <v>11</v>
      </c>
      <c r="J13" s="2" t="s">
        <v>225</v>
      </c>
      <c r="K13" s="2">
        <v>130</v>
      </c>
      <c r="L13" s="133"/>
      <c r="M13" s="5" t="s">
        <v>11</v>
      </c>
      <c r="N13" s="2" t="s">
        <v>131</v>
      </c>
      <c r="O13" s="2">
        <v>150</v>
      </c>
      <c r="P13" s="133"/>
      <c r="Q13" s="5" t="s">
        <v>11</v>
      </c>
      <c r="R13" s="2" t="s">
        <v>51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226</v>
      </c>
      <c r="K15" s="25">
        <v>165</v>
      </c>
      <c r="L15" s="133"/>
      <c r="M15" s="5" t="s">
        <v>13</v>
      </c>
      <c r="N15" s="2" t="s">
        <v>227</v>
      </c>
      <c r="O15" s="25">
        <v>160</v>
      </c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 t="s">
        <v>78</v>
      </c>
      <c r="O16" s="2">
        <v>150</v>
      </c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5"/>
      <c r="G17" s="2"/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47</v>
      </c>
      <c r="C18" s="17">
        <v>120</v>
      </c>
      <c r="D18" s="133"/>
      <c r="E18" s="5" t="s">
        <v>16</v>
      </c>
      <c r="F18" s="2" t="s">
        <v>148</v>
      </c>
      <c r="G18" s="2">
        <v>145</v>
      </c>
      <c r="H18" s="133"/>
      <c r="I18" s="5" t="s">
        <v>16</v>
      </c>
      <c r="J18" s="2" t="s">
        <v>228</v>
      </c>
      <c r="K18" s="2">
        <v>135</v>
      </c>
      <c r="L18" s="133"/>
      <c r="M18" s="5" t="s">
        <v>16</v>
      </c>
      <c r="N18" s="2" t="s">
        <v>78</v>
      </c>
      <c r="O18" s="2">
        <v>150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 t="s">
        <v>229</v>
      </c>
      <c r="C19" s="25">
        <v>160</v>
      </c>
      <c r="D19" s="133"/>
      <c r="E19" s="5" t="s">
        <v>17</v>
      </c>
      <c r="F19" s="2" t="s">
        <v>230</v>
      </c>
      <c r="G19" s="25">
        <v>160</v>
      </c>
      <c r="H19" s="133"/>
      <c r="I19" s="5" t="s">
        <v>17</v>
      </c>
      <c r="J19" s="2" t="s">
        <v>51</v>
      </c>
      <c r="K19" s="2"/>
      <c r="L19" s="133"/>
      <c r="M19" s="5" t="s">
        <v>17</v>
      </c>
      <c r="N19" s="2" t="s">
        <v>227</v>
      </c>
      <c r="O19" s="25">
        <v>160</v>
      </c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231</v>
      </c>
      <c r="C20" s="25">
        <v>180</v>
      </c>
      <c r="D20" s="133"/>
      <c r="E20" s="5" t="s">
        <v>18</v>
      </c>
      <c r="F20" s="2"/>
      <c r="G20" s="2"/>
      <c r="H20" s="133"/>
      <c r="I20" s="5" t="s">
        <v>18</v>
      </c>
      <c r="J20" s="2"/>
      <c r="K20" s="2"/>
      <c r="L20" s="133"/>
      <c r="M20" s="5" t="s">
        <v>18</v>
      </c>
      <c r="N20" s="4" t="s">
        <v>232</v>
      </c>
      <c r="O20" s="25">
        <v>160</v>
      </c>
      <c r="P20" s="133"/>
      <c r="Q20" s="5" t="s">
        <v>18</v>
      </c>
      <c r="R20" s="2" t="s">
        <v>233</v>
      </c>
      <c r="S20" s="2">
        <v>120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234</v>
      </c>
      <c r="C21" s="2">
        <v>150</v>
      </c>
      <c r="D21" s="133"/>
      <c r="E21" s="5" t="s">
        <v>19</v>
      </c>
      <c r="F21" s="2" t="s">
        <v>235</v>
      </c>
      <c r="G21" s="17">
        <v>140</v>
      </c>
      <c r="H21" s="133"/>
      <c r="I21" s="5" t="s">
        <v>19</v>
      </c>
      <c r="J21" s="2" t="s">
        <v>236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211</v>
      </c>
      <c r="C22" s="2">
        <v>150</v>
      </c>
      <c r="D22" s="133"/>
      <c r="E22" s="5" t="s">
        <v>20</v>
      </c>
      <c r="F22" s="2" t="s">
        <v>208</v>
      </c>
      <c r="G22" s="2">
        <f>110+35</f>
        <v>145</v>
      </c>
      <c r="H22" s="133"/>
      <c r="I22" s="5" t="s">
        <v>20</v>
      </c>
      <c r="J22" s="2" t="s">
        <v>237</v>
      </c>
      <c r="K22" s="2">
        <v>130</v>
      </c>
      <c r="L22" s="133"/>
      <c r="M22" s="5" t="s">
        <v>20</v>
      </c>
      <c r="N22" s="2" t="s">
        <v>131</v>
      </c>
      <c r="O22" s="2">
        <v>150</v>
      </c>
      <c r="P22" s="133"/>
      <c r="Q22" s="18" t="s">
        <v>20</v>
      </c>
      <c r="R22" s="2" t="s">
        <v>238</v>
      </c>
      <c r="S22" s="25">
        <v>160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239</v>
      </c>
      <c r="G23" s="19">
        <v>150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240</v>
      </c>
      <c r="C24" s="2">
        <v>140</v>
      </c>
      <c r="D24" s="133"/>
      <c r="E24" s="5" t="s">
        <v>22</v>
      </c>
      <c r="F24" s="2" t="s">
        <v>241</v>
      </c>
      <c r="G24" s="25">
        <f>115+15+15+10</f>
        <v>155</v>
      </c>
      <c r="H24" s="133"/>
      <c r="I24" s="5" t="s">
        <v>22</v>
      </c>
      <c r="J24" s="2" t="s">
        <v>242</v>
      </c>
      <c r="K24" s="2">
        <f>60+35+25*2</f>
        <v>145</v>
      </c>
      <c r="L24" s="133"/>
      <c r="M24" s="5" t="s">
        <v>22</v>
      </c>
      <c r="N24" s="2" t="s">
        <v>243</v>
      </c>
      <c r="O24" s="2">
        <v>100</v>
      </c>
      <c r="P24" s="133"/>
      <c r="Q24" s="5" t="s">
        <v>22</v>
      </c>
      <c r="R24" s="2" t="s">
        <v>244</v>
      </c>
      <c r="S24" s="25">
        <f>60+100</f>
        <v>160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245</v>
      </c>
      <c r="C25" s="2">
        <v>150</v>
      </c>
      <c r="D25" s="133"/>
      <c r="E25" s="5" t="s">
        <v>23</v>
      </c>
      <c r="F25" s="2" t="s">
        <v>246</v>
      </c>
      <c r="G25" s="2">
        <v>130</v>
      </c>
      <c r="H25" s="133"/>
      <c r="I25" s="5" t="s">
        <v>23</v>
      </c>
      <c r="J25" s="2" t="s">
        <v>225</v>
      </c>
      <c r="K25" s="2">
        <v>130</v>
      </c>
      <c r="L25" s="133"/>
      <c r="M25" s="5" t="s">
        <v>23</v>
      </c>
      <c r="N25" s="2"/>
      <c r="O25" s="2"/>
      <c r="P25" s="133"/>
      <c r="Q25" s="5" t="s">
        <v>23</v>
      </c>
      <c r="R25" s="2" t="s">
        <v>55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247</v>
      </c>
      <c r="G27" s="19">
        <v>150</v>
      </c>
      <c r="H27" s="133"/>
      <c r="I27" s="5" t="s">
        <v>25</v>
      </c>
      <c r="J27" s="2" t="s">
        <v>221</v>
      </c>
      <c r="K27" s="2">
        <v>130</v>
      </c>
      <c r="L27" s="133"/>
      <c r="M27" s="5" t="s">
        <v>25</v>
      </c>
      <c r="N27" s="2" t="s">
        <v>131</v>
      </c>
      <c r="O27" s="2">
        <v>150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72</v>
      </c>
      <c r="C29" s="2"/>
      <c r="D29" s="133"/>
      <c r="E29" s="5" t="s">
        <v>27</v>
      </c>
      <c r="F29" s="5"/>
      <c r="G29" s="2"/>
      <c r="H29" s="133"/>
      <c r="I29" s="5" t="s">
        <v>27</v>
      </c>
      <c r="J29" s="2" t="s">
        <v>248</v>
      </c>
      <c r="K29" s="2">
        <v>140</v>
      </c>
      <c r="L29" s="133"/>
      <c r="M29" s="5" t="s">
        <v>27</v>
      </c>
      <c r="N29" s="2" t="s">
        <v>249</v>
      </c>
      <c r="O29" s="2">
        <v>130</v>
      </c>
      <c r="P29" s="133"/>
      <c r="Q29" s="5" t="s">
        <v>27</v>
      </c>
      <c r="R29" s="2" t="s">
        <v>250</v>
      </c>
      <c r="S29" s="2">
        <v>90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53</v>
      </c>
      <c r="C30" s="2">
        <v>150</v>
      </c>
      <c r="D30" s="133"/>
      <c r="E30" s="5" t="s">
        <v>28</v>
      </c>
      <c r="F30" s="2" t="s">
        <v>162</v>
      </c>
      <c r="G30" s="2">
        <v>150</v>
      </c>
      <c r="H30" s="133"/>
      <c r="I30" s="5" t="s">
        <v>28</v>
      </c>
      <c r="J30" s="2" t="s">
        <v>251</v>
      </c>
      <c r="K30" s="2">
        <v>130</v>
      </c>
      <c r="L30" s="133"/>
      <c r="M30" s="14" t="s">
        <v>28</v>
      </c>
      <c r="N30" s="8" t="s">
        <v>252</v>
      </c>
      <c r="O30" s="2">
        <v>150</v>
      </c>
      <c r="P30" s="133"/>
      <c r="Q30" s="5" t="s">
        <v>28</v>
      </c>
      <c r="R30" s="2" t="s">
        <v>51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53</v>
      </c>
      <c r="C31" s="2">
        <v>150</v>
      </c>
      <c r="D31" s="133"/>
      <c r="E31" s="5" t="s">
        <v>29</v>
      </c>
      <c r="F31" s="2" t="s">
        <v>162</v>
      </c>
      <c r="G31" s="2">
        <v>150</v>
      </c>
      <c r="H31" s="133"/>
      <c r="I31" s="5" t="s">
        <v>29</v>
      </c>
      <c r="J31" s="2" t="s">
        <v>253</v>
      </c>
      <c r="K31" s="2">
        <v>145</v>
      </c>
      <c r="L31" s="133"/>
      <c r="M31" s="5" t="s">
        <v>29</v>
      </c>
      <c r="N31" s="4" t="s">
        <v>254</v>
      </c>
      <c r="O31" s="4">
        <v>130</v>
      </c>
      <c r="P31" s="133"/>
      <c r="Q31" s="5" t="s">
        <v>29</v>
      </c>
      <c r="R31" s="2" t="s">
        <v>255</v>
      </c>
      <c r="S31" s="2">
        <v>140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5" t="s">
        <v>47</v>
      </c>
      <c r="C32" s="2">
        <v>120</v>
      </c>
      <c r="D32" s="133"/>
      <c r="E32" s="5" t="s">
        <v>30</v>
      </c>
      <c r="F32" s="2" t="s">
        <v>220</v>
      </c>
      <c r="G32" s="2">
        <v>145</v>
      </c>
      <c r="H32" s="133"/>
      <c r="I32" s="5" t="s">
        <v>30</v>
      </c>
      <c r="J32" s="2" t="s">
        <v>256</v>
      </c>
      <c r="K32" s="12">
        <v>140</v>
      </c>
      <c r="L32" s="133"/>
      <c r="M32" s="18" t="s">
        <v>30</v>
      </c>
      <c r="N32" s="2" t="s">
        <v>222</v>
      </c>
      <c r="O32" s="2">
        <v>150</v>
      </c>
      <c r="P32" s="133"/>
      <c r="Q32" s="5" t="s">
        <v>30</v>
      </c>
      <c r="R32" s="2" t="s">
        <v>257</v>
      </c>
      <c r="S32" s="2">
        <v>120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229</v>
      </c>
      <c r="C33" s="25">
        <v>160</v>
      </c>
      <c r="D33" s="133"/>
      <c r="E33" s="2" t="s">
        <v>32</v>
      </c>
      <c r="F33" s="2" t="s">
        <v>185</v>
      </c>
      <c r="G33" s="2">
        <v>150</v>
      </c>
      <c r="H33" s="133"/>
      <c r="I33" s="2" t="s">
        <v>32</v>
      </c>
      <c r="J33" s="2" t="s">
        <v>258</v>
      </c>
      <c r="K33" s="2">
        <f>60+35+25*2</f>
        <v>145</v>
      </c>
      <c r="L33" s="133"/>
      <c r="M33" s="2" t="s">
        <v>32</v>
      </c>
      <c r="N33" s="2" t="s">
        <v>259</v>
      </c>
      <c r="O33" s="25">
        <v>160</v>
      </c>
      <c r="P33" s="133"/>
      <c r="Q33" s="2" t="s">
        <v>32</v>
      </c>
      <c r="R33" s="2" t="s">
        <v>55</v>
      </c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53</v>
      </c>
      <c r="C34" s="2">
        <v>150</v>
      </c>
      <c r="D34" s="133"/>
      <c r="E34" s="2" t="s">
        <v>33</v>
      </c>
      <c r="F34" s="5" t="s">
        <v>260</v>
      </c>
      <c r="G34" s="19">
        <v>150</v>
      </c>
      <c r="H34" s="133"/>
      <c r="I34" s="2" t="s">
        <v>33</v>
      </c>
      <c r="J34" s="2" t="s">
        <v>261</v>
      </c>
      <c r="K34" s="2">
        <v>145</v>
      </c>
      <c r="L34" s="133"/>
      <c r="M34" s="2" t="s">
        <v>33</v>
      </c>
      <c r="N34" s="2" t="s">
        <v>118</v>
      </c>
      <c r="O34" s="25">
        <v>160</v>
      </c>
      <c r="P34" s="133"/>
      <c r="Q34" s="2" t="s">
        <v>33</v>
      </c>
      <c r="R34" s="2" t="s">
        <v>262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234</v>
      </c>
      <c r="C35" s="2">
        <v>150</v>
      </c>
      <c r="D35" s="133"/>
      <c r="E35" s="2" t="s">
        <v>34</v>
      </c>
      <c r="F35" s="2" t="s">
        <v>220</v>
      </c>
      <c r="G35" s="2">
        <v>145</v>
      </c>
      <c r="H35" s="133"/>
      <c r="I35" s="21" t="s">
        <v>34</v>
      </c>
      <c r="J35" s="2" t="s">
        <v>263</v>
      </c>
      <c r="K35" s="2">
        <v>140</v>
      </c>
      <c r="L35" s="133"/>
      <c r="M35" s="2" t="s">
        <v>34</v>
      </c>
      <c r="N35" s="2" t="s">
        <v>55</v>
      </c>
      <c r="O35" s="2"/>
      <c r="P35" s="133"/>
      <c r="Q35" s="2" t="s">
        <v>34</v>
      </c>
      <c r="R35" s="2" t="s">
        <v>55</v>
      </c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264</v>
      </c>
      <c r="C36" s="2">
        <v>150</v>
      </c>
      <c r="D36" s="128"/>
      <c r="E36" s="2" t="s">
        <v>35</v>
      </c>
      <c r="F36" s="5" t="s">
        <v>220</v>
      </c>
      <c r="G36" s="2">
        <v>145</v>
      </c>
      <c r="H36" s="128"/>
      <c r="I36" s="2" t="s">
        <v>35</v>
      </c>
      <c r="J36" s="2" t="s">
        <v>236</v>
      </c>
      <c r="K36" s="2">
        <v>140</v>
      </c>
      <c r="L36" s="128"/>
      <c r="M36" s="2" t="s">
        <v>35</v>
      </c>
      <c r="N36" s="2" t="s">
        <v>131</v>
      </c>
      <c r="O36" s="2">
        <v>150</v>
      </c>
      <c r="P36" s="128"/>
      <c r="Q36" s="2" t="s">
        <v>35</v>
      </c>
      <c r="R36" s="2" t="s">
        <v>265</v>
      </c>
      <c r="S36" s="2">
        <v>80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240</v>
      </c>
      <c r="C37" s="17">
        <v>140</v>
      </c>
      <c r="D37" s="11"/>
      <c r="E37" s="21" t="s">
        <v>36</v>
      </c>
      <c r="F37" s="5" t="s">
        <v>220</v>
      </c>
      <c r="G37" s="2">
        <v>145</v>
      </c>
      <c r="H37" s="11"/>
      <c r="I37" s="2" t="s">
        <v>36</v>
      </c>
      <c r="J37" s="2" t="s">
        <v>258</v>
      </c>
      <c r="K37" s="2">
        <f>60+35+25*2</f>
        <v>145</v>
      </c>
      <c r="L37" s="11"/>
      <c r="M37" s="2" t="s">
        <v>36</v>
      </c>
      <c r="N37" s="2" t="s">
        <v>266</v>
      </c>
      <c r="O37" s="2">
        <v>130</v>
      </c>
      <c r="P37" s="11"/>
      <c r="Q37" s="2" t="s">
        <v>36</v>
      </c>
      <c r="R37" s="2" t="s">
        <v>257</v>
      </c>
      <c r="S37" s="2">
        <v>120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1" t="s">
        <v>42</v>
      </c>
      <c r="B38" s="2" t="s">
        <v>264</v>
      </c>
      <c r="C38" s="2">
        <v>150</v>
      </c>
      <c r="D38" s="11"/>
      <c r="E38" s="2" t="s">
        <v>42</v>
      </c>
      <c r="F38" s="2" t="s">
        <v>267</v>
      </c>
      <c r="G38" s="2">
        <v>150</v>
      </c>
      <c r="H38" s="11"/>
      <c r="I38" s="2" t="s">
        <v>42</v>
      </c>
      <c r="J38" s="2" t="s">
        <v>268</v>
      </c>
      <c r="K38" s="2">
        <v>145</v>
      </c>
      <c r="L38" s="11"/>
      <c r="M38" s="2" t="s">
        <v>42</v>
      </c>
      <c r="N38" s="2" t="s">
        <v>222</v>
      </c>
      <c r="O38" s="2">
        <v>150</v>
      </c>
      <c r="P38" s="11"/>
      <c r="Q38" s="2" t="s">
        <v>42</v>
      </c>
      <c r="R38" s="2" t="s">
        <v>255</v>
      </c>
      <c r="S38" s="2">
        <v>140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49</v>
      </c>
      <c r="C39" s="2">
        <v>140</v>
      </c>
      <c r="D39" s="11"/>
      <c r="E39" s="2" t="s">
        <v>57</v>
      </c>
      <c r="F39" s="2"/>
      <c r="G39" s="2"/>
      <c r="H39" s="11"/>
      <c r="I39" s="2" t="s">
        <v>57</v>
      </c>
      <c r="J39" s="2" t="s">
        <v>269</v>
      </c>
      <c r="K39" s="2">
        <v>145</v>
      </c>
      <c r="L39" s="11"/>
      <c r="M39" s="2" t="s">
        <v>57</v>
      </c>
      <c r="N39" s="2" t="s">
        <v>222</v>
      </c>
      <c r="O39" s="2">
        <v>150</v>
      </c>
      <c r="P39" s="11"/>
      <c r="Q39" s="2" t="s">
        <v>57</v>
      </c>
      <c r="R39" s="2" t="s">
        <v>270</v>
      </c>
      <c r="S39" s="2">
        <v>140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271</v>
      </c>
      <c r="C40" s="2">
        <v>150</v>
      </c>
      <c r="D40" s="11"/>
      <c r="E40" s="2" t="s">
        <v>58</v>
      </c>
      <c r="F40" s="2" t="s">
        <v>272</v>
      </c>
      <c r="G40" s="2">
        <v>130</v>
      </c>
      <c r="H40" s="11"/>
      <c r="I40" s="2" t="s">
        <v>58</v>
      </c>
      <c r="J40" s="2" t="s">
        <v>273</v>
      </c>
      <c r="K40" s="19">
        <v>145</v>
      </c>
      <c r="L40" s="11"/>
      <c r="M40" s="2" t="s">
        <v>58</v>
      </c>
      <c r="N40" s="2" t="s">
        <v>266</v>
      </c>
      <c r="O40" s="2">
        <v>130</v>
      </c>
      <c r="P40" s="11"/>
      <c r="Q40" s="2" t="s">
        <v>58</v>
      </c>
      <c r="R40" s="2" t="s">
        <v>265</v>
      </c>
      <c r="S40" s="2">
        <v>80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274</v>
      </c>
      <c r="C41" s="2">
        <v>140</v>
      </c>
      <c r="D41" s="11"/>
      <c r="E41" s="2" t="s">
        <v>43</v>
      </c>
      <c r="F41" s="2" t="s">
        <v>275</v>
      </c>
      <c r="G41" s="2">
        <v>130</v>
      </c>
      <c r="H41" s="11"/>
      <c r="I41" s="2" t="s">
        <v>43</v>
      </c>
      <c r="J41" s="2" t="s">
        <v>276</v>
      </c>
      <c r="K41" s="2">
        <v>120</v>
      </c>
      <c r="L41" s="11"/>
      <c r="M41" s="2" t="s">
        <v>43</v>
      </c>
      <c r="N41" s="2" t="s">
        <v>266</v>
      </c>
      <c r="O41" s="2">
        <v>130</v>
      </c>
      <c r="P41" s="11"/>
      <c r="Q41" s="2" t="s">
        <v>43</v>
      </c>
      <c r="R41" s="2" t="s">
        <v>277</v>
      </c>
      <c r="S41" s="2">
        <v>90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2" t="s">
        <v>60</v>
      </c>
      <c r="B42" s="2" t="s">
        <v>61</v>
      </c>
      <c r="C42" s="2">
        <v>150</v>
      </c>
      <c r="D42" s="11"/>
      <c r="E42" s="2" t="s">
        <v>60</v>
      </c>
      <c r="F42" s="2" t="s">
        <v>208</v>
      </c>
      <c r="G42" s="2">
        <v>145</v>
      </c>
      <c r="H42" s="11"/>
      <c r="I42" s="2" t="s">
        <v>60</v>
      </c>
      <c r="J42" s="2"/>
      <c r="K42" s="2"/>
      <c r="L42" s="11"/>
      <c r="M42" s="2" t="s">
        <v>60</v>
      </c>
      <c r="N42" s="2" t="s">
        <v>131</v>
      </c>
      <c r="O42" s="2">
        <v>150</v>
      </c>
      <c r="P42" s="11"/>
      <c r="Q42" s="2" t="s">
        <v>60</v>
      </c>
      <c r="R42" s="2" t="s">
        <v>278</v>
      </c>
      <c r="S42" s="2">
        <f>50</f>
        <v>50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37</v>
      </c>
      <c r="B43" s="12"/>
      <c r="C43" s="12">
        <f>SUM((C1:C42))</f>
        <v>3500</v>
      </c>
      <c r="D43" s="12"/>
      <c r="E43" s="12" t="s">
        <v>37</v>
      </c>
      <c r="F43" s="12"/>
      <c r="G43" s="12">
        <f>SUM((G1:G42))</f>
        <v>3495</v>
      </c>
      <c r="H43" s="12"/>
      <c r="I43" s="12" t="s">
        <v>37</v>
      </c>
      <c r="J43" s="12"/>
      <c r="K43" s="12">
        <f>SUM((K1:K42))</f>
        <v>3200</v>
      </c>
      <c r="L43" s="12"/>
      <c r="M43" s="12" t="s">
        <v>37</v>
      </c>
      <c r="N43" s="12"/>
      <c r="O43" s="12">
        <f>SUM((O1:O42))</f>
        <v>3610</v>
      </c>
      <c r="P43" s="12"/>
      <c r="Q43" s="12" t="s">
        <v>37</v>
      </c>
      <c r="R43" s="12"/>
      <c r="S43" s="12">
        <f>SUM((S1:S42))</f>
        <v>1980</v>
      </c>
      <c r="T43" s="6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38</v>
      </c>
      <c r="B44" s="12"/>
      <c r="C44" s="12">
        <v>3340</v>
      </c>
      <c r="D44" s="12"/>
      <c r="E44" s="12" t="s">
        <v>38</v>
      </c>
      <c r="F44" s="12"/>
      <c r="G44" s="12">
        <v>3495</v>
      </c>
      <c r="H44" s="12"/>
      <c r="I44" s="12" t="s">
        <v>38</v>
      </c>
      <c r="J44" s="12"/>
      <c r="K44" s="12">
        <v>3195</v>
      </c>
      <c r="L44" s="12"/>
      <c r="M44" s="12" t="s">
        <v>38</v>
      </c>
      <c r="N44" s="12"/>
      <c r="O44" s="12">
        <v>3610</v>
      </c>
      <c r="P44" s="12"/>
      <c r="Q44" s="12" t="s">
        <v>38</v>
      </c>
      <c r="R44" s="12"/>
      <c r="S44" s="12">
        <v>1980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39</v>
      </c>
      <c r="B45" s="12"/>
      <c r="C45" s="12">
        <f>SUMIF(C3:C42, "&gt;150")-COUNTIF(C3:C42, "&gt;150")*150</f>
        <v>50</v>
      </c>
      <c r="D45" s="12"/>
      <c r="E45" s="12" t="s">
        <v>39</v>
      </c>
      <c r="F45" s="12"/>
      <c r="G45" s="12">
        <f>SUMIF(G3:G42, "&gt;150")-COUNTIF(G3:G42, "&gt;150")*150</f>
        <v>20</v>
      </c>
      <c r="H45" s="12"/>
      <c r="I45" s="12" t="s">
        <v>39</v>
      </c>
      <c r="J45" s="12"/>
      <c r="K45" s="12">
        <f>SUMIF(K3:K42, "&gt;150")-COUNTIF(K3:K42, "&gt;150")*150</f>
        <v>15</v>
      </c>
      <c r="L45" s="12"/>
      <c r="M45" s="12" t="s">
        <v>39</v>
      </c>
      <c r="N45" s="12"/>
      <c r="O45" s="12">
        <f>SUMIF(O3:O42, "&gt;150")-COUNTIF(O3:O42, "&gt;150")*150</f>
        <v>60</v>
      </c>
      <c r="P45" s="12"/>
      <c r="Q45" s="12" t="s">
        <v>39</v>
      </c>
      <c r="R45" s="12"/>
      <c r="S45" s="12">
        <f>SUMIF(S3:S42, "&gt;150")-COUNTIF(S3:S42, "&gt;150")*150</f>
        <v>70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40</v>
      </c>
      <c r="B46" s="12"/>
      <c r="C46" s="12">
        <f>C44-C45</f>
        <v>3290</v>
      </c>
      <c r="D46" s="12"/>
      <c r="E46" s="12" t="s">
        <v>40</v>
      </c>
      <c r="F46" s="12"/>
      <c r="G46" s="12">
        <f>G44-G45</f>
        <v>3475</v>
      </c>
      <c r="H46" s="12"/>
      <c r="I46" s="12" t="s">
        <v>40</v>
      </c>
      <c r="J46" s="12"/>
      <c r="K46" s="12">
        <f>K44-K45</f>
        <v>3180</v>
      </c>
      <c r="L46" s="12"/>
      <c r="M46" s="12" t="s">
        <v>40</v>
      </c>
      <c r="N46" s="12"/>
      <c r="O46" s="12">
        <f>O44-O45</f>
        <v>3550</v>
      </c>
      <c r="P46" s="12"/>
      <c r="Q46" s="12" t="s">
        <v>40</v>
      </c>
      <c r="R46" s="12"/>
      <c r="S46" s="12">
        <f>S44-S45</f>
        <v>1910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  <row r="1011" spans="1:30" ht="1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5 G3:G45 K3:K45 O3:O45 S3:S45">
    <cfRule type="cellIs" dxfId="62" priority="1" operator="greaterThan">
      <formula>150</formula>
    </cfRule>
  </conditionalFormatting>
  <hyperlinks>
    <hyperlink ref="B2" r:id="rId1" xr:uid="{00000000-0004-0000-0800-000000000000}"/>
    <hyperlink ref="F2" r:id="rId2" xr:uid="{00000000-0004-0000-0800-000001000000}"/>
    <hyperlink ref="N2" r:id="rId3" xr:uid="{00000000-0004-0000-0800-000002000000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V1002"/>
  <sheetViews>
    <sheetView workbookViewId="0">
      <selection activeCell="R2" sqref="R2"/>
    </sheetView>
  </sheetViews>
  <sheetFormatPr baseColWidth="10" defaultColWidth="12.6640625" defaultRowHeight="15.75" customHeight="1"/>
  <cols>
    <col min="4" max="4" width="5.6640625" customWidth="1"/>
    <col min="6" max="6" width="23.33203125" customWidth="1"/>
    <col min="8" max="8" width="5.5" customWidth="1"/>
    <col min="12" max="12" width="5.6640625" customWidth="1"/>
    <col min="14" max="14" width="18" customWidth="1"/>
    <col min="15" max="15" width="11.5" customWidth="1"/>
    <col min="16" max="16" width="7.1640625" customWidth="1"/>
    <col min="18" max="18" width="26.33203125" customWidth="1"/>
    <col min="19" max="19" width="10.1640625" customWidth="1"/>
  </cols>
  <sheetData>
    <row r="1" spans="1:22" ht="17">
      <c r="A1" s="134"/>
      <c r="B1" s="136">
        <v>45663</v>
      </c>
      <c r="C1" s="130"/>
      <c r="D1" s="137"/>
      <c r="E1" s="134"/>
      <c r="F1" s="136">
        <v>45664</v>
      </c>
      <c r="G1" s="130"/>
      <c r="H1" s="137"/>
      <c r="I1" s="134"/>
      <c r="J1" s="136">
        <v>45665</v>
      </c>
      <c r="K1" s="130"/>
      <c r="L1" s="137"/>
      <c r="M1" s="138"/>
      <c r="N1" s="136">
        <v>45666</v>
      </c>
      <c r="O1" s="130"/>
      <c r="P1" s="137"/>
      <c r="Q1" s="134"/>
      <c r="R1" s="136">
        <v>45667</v>
      </c>
      <c r="S1" s="130"/>
      <c r="U1" s="135"/>
      <c r="V1" s="132"/>
    </row>
    <row r="2" spans="1:22" ht="16">
      <c r="A2" s="128"/>
      <c r="B2" s="8" t="s">
        <v>279</v>
      </c>
      <c r="C2" s="8" t="s">
        <v>0</v>
      </c>
      <c r="D2" s="132"/>
      <c r="E2" s="128"/>
      <c r="F2" s="36" t="s">
        <v>280</v>
      </c>
      <c r="G2" s="8" t="s">
        <v>0</v>
      </c>
      <c r="H2" s="132"/>
      <c r="I2" s="128"/>
      <c r="J2" s="31" t="s">
        <v>281</v>
      </c>
      <c r="K2" s="8" t="s">
        <v>0</v>
      </c>
      <c r="L2" s="132"/>
      <c r="M2" s="139"/>
      <c r="N2" s="37" t="s">
        <v>282</v>
      </c>
      <c r="O2" s="8" t="s">
        <v>0</v>
      </c>
      <c r="P2" s="132"/>
      <c r="Q2" s="128"/>
      <c r="R2" s="37" t="s">
        <v>283</v>
      </c>
      <c r="S2" s="8" t="s">
        <v>0</v>
      </c>
      <c r="U2" s="4"/>
      <c r="V2" s="4"/>
    </row>
    <row r="3" spans="1:22" ht="15.75" customHeight="1">
      <c r="A3" s="5" t="s">
        <v>1</v>
      </c>
      <c r="B3" s="8"/>
      <c r="C3" s="8"/>
      <c r="D3" s="132"/>
      <c r="E3" s="5" t="s">
        <v>1</v>
      </c>
      <c r="F3" s="8" t="s">
        <v>284</v>
      </c>
      <c r="G3" s="8">
        <v>90</v>
      </c>
      <c r="H3" s="132"/>
      <c r="I3" s="5" t="s">
        <v>1</v>
      </c>
      <c r="J3" s="8" t="s">
        <v>285</v>
      </c>
      <c r="K3" s="8">
        <v>110</v>
      </c>
      <c r="L3" s="132"/>
      <c r="M3" s="38" t="s">
        <v>1</v>
      </c>
      <c r="N3" s="8" t="s">
        <v>286</v>
      </c>
      <c r="O3" s="8">
        <v>120</v>
      </c>
      <c r="P3" s="132"/>
      <c r="Q3" s="5" t="s">
        <v>1</v>
      </c>
      <c r="R3" s="8" t="s">
        <v>287</v>
      </c>
      <c r="S3" s="8">
        <v>150</v>
      </c>
      <c r="T3" s="6"/>
    </row>
    <row r="4" spans="1:22" ht="15.75" customHeight="1">
      <c r="A4" s="14" t="s">
        <v>2</v>
      </c>
      <c r="B4" s="8"/>
      <c r="C4" s="8"/>
      <c r="D4" s="132"/>
      <c r="E4" s="14" t="s">
        <v>2</v>
      </c>
      <c r="F4" s="8"/>
      <c r="G4" s="8"/>
      <c r="H4" s="132"/>
      <c r="I4" s="14" t="s">
        <v>2</v>
      </c>
      <c r="J4" s="8"/>
      <c r="K4" s="8"/>
      <c r="L4" s="132"/>
      <c r="M4" s="39" t="s">
        <v>2</v>
      </c>
      <c r="N4" s="8"/>
      <c r="O4" s="8"/>
      <c r="P4" s="132"/>
      <c r="Q4" s="14" t="s">
        <v>2</v>
      </c>
      <c r="R4" s="8"/>
      <c r="S4" s="8"/>
      <c r="T4" s="7"/>
    </row>
    <row r="5" spans="1:22" ht="15.75" customHeight="1">
      <c r="A5" s="14" t="s">
        <v>3</v>
      </c>
      <c r="B5" s="8"/>
      <c r="C5" s="8"/>
      <c r="D5" s="132"/>
      <c r="E5" s="14" t="s">
        <v>3</v>
      </c>
      <c r="F5" s="8"/>
      <c r="G5" s="8"/>
      <c r="H5" s="132"/>
      <c r="I5" s="14" t="s">
        <v>3</v>
      </c>
      <c r="J5" s="8"/>
      <c r="K5" s="8"/>
      <c r="L5" s="132"/>
      <c r="M5" s="39" t="s">
        <v>3</v>
      </c>
      <c r="N5" s="8" t="s">
        <v>286</v>
      </c>
      <c r="O5" s="8">
        <v>120</v>
      </c>
      <c r="P5" s="132"/>
      <c r="Q5" s="14" t="s">
        <v>3</v>
      </c>
      <c r="R5" s="8" t="s">
        <v>287</v>
      </c>
      <c r="S5" s="8">
        <v>150</v>
      </c>
      <c r="T5" s="7"/>
    </row>
    <row r="6" spans="1:22" ht="15.75" customHeight="1">
      <c r="A6" s="14" t="s">
        <v>4</v>
      </c>
      <c r="B6" s="8"/>
      <c r="C6" s="8"/>
      <c r="D6" s="132"/>
      <c r="E6" s="14" t="s">
        <v>4</v>
      </c>
      <c r="F6" s="8" t="s">
        <v>288</v>
      </c>
      <c r="G6" s="8">
        <v>65</v>
      </c>
      <c r="H6" s="132"/>
      <c r="I6" s="14" t="s">
        <v>4</v>
      </c>
      <c r="J6" s="8"/>
      <c r="K6" s="8"/>
      <c r="L6" s="132"/>
      <c r="M6" s="39" t="s">
        <v>4</v>
      </c>
      <c r="N6" s="8"/>
      <c r="O6" s="8"/>
      <c r="P6" s="132"/>
      <c r="Q6" s="14" t="s">
        <v>4</v>
      </c>
      <c r="R6" s="8"/>
      <c r="S6" s="8"/>
      <c r="T6" s="7"/>
    </row>
    <row r="7" spans="1:22" ht="15.75" customHeight="1">
      <c r="A7" s="14" t="s">
        <v>5</v>
      </c>
      <c r="B7" s="8"/>
      <c r="C7" s="8"/>
      <c r="D7" s="132"/>
      <c r="E7" s="14" t="s">
        <v>5</v>
      </c>
      <c r="F7" s="8"/>
      <c r="G7" s="8"/>
      <c r="H7" s="132"/>
      <c r="I7" s="14" t="s">
        <v>5</v>
      </c>
      <c r="J7" s="8"/>
      <c r="K7" s="8"/>
      <c r="L7" s="132"/>
      <c r="M7" s="39" t="s">
        <v>5</v>
      </c>
      <c r="N7" s="8"/>
      <c r="O7" s="8"/>
      <c r="P7" s="132"/>
      <c r="Q7" s="14" t="s">
        <v>5</v>
      </c>
      <c r="R7" s="8"/>
      <c r="S7" s="8"/>
      <c r="T7" s="7"/>
    </row>
    <row r="8" spans="1:22" ht="15.75" customHeight="1">
      <c r="A8" s="14" t="s">
        <v>6</v>
      </c>
      <c r="B8" s="8"/>
      <c r="C8" s="8"/>
      <c r="D8" s="132"/>
      <c r="E8" s="14" t="s">
        <v>6</v>
      </c>
      <c r="F8" s="8"/>
      <c r="G8" s="8"/>
      <c r="H8" s="132"/>
      <c r="I8" s="14" t="s">
        <v>6</v>
      </c>
      <c r="J8" s="8"/>
      <c r="K8" s="8"/>
      <c r="L8" s="132"/>
      <c r="M8" s="39" t="s">
        <v>6</v>
      </c>
      <c r="N8" s="8"/>
      <c r="O8" s="8"/>
      <c r="P8" s="132"/>
      <c r="Q8" s="18" t="s">
        <v>6</v>
      </c>
      <c r="R8" s="8" t="s">
        <v>289</v>
      </c>
      <c r="S8" s="8">
        <v>205</v>
      </c>
      <c r="T8" s="7"/>
    </row>
    <row r="9" spans="1:22" ht="15.75" customHeight="1">
      <c r="A9" s="14" t="s">
        <v>7</v>
      </c>
      <c r="B9" s="8"/>
      <c r="C9" s="8"/>
      <c r="D9" s="132"/>
      <c r="E9" s="14" t="s">
        <v>7</v>
      </c>
      <c r="F9" s="8"/>
      <c r="G9" s="8"/>
      <c r="H9" s="132"/>
      <c r="I9" s="14" t="s">
        <v>7</v>
      </c>
      <c r="J9" s="8"/>
      <c r="K9" s="8"/>
      <c r="L9" s="132"/>
      <c r="M9" s="39" t="s">
        <v>7</v>
      </c>
      <c r="N9" s="8"/>
      <c r="O9" s="8"/>
      <c r="P9" s="132"/>
      <c r="Q9" s="14" t="s">
        <v>7</v>
      </c>
      <c r="R9" s="8"/>
      <c r="S9" s="8"/>
      <c r="T9" s="7"/>
    </row>
    <row r="10" spans="1:22" ht="15.75" customHeight="1">
      <c r="A10" s="14" t="s">
        <v>8</v>
      </c>
      <c r="B10" s="8"/>
      <c r="C10" s="8"/>
      <c r="D10" s="132"/>
      <c r="E10" s="14" t="s">
        <v>8</v>
      </c>
      <c r="F10" s="8" t="s">
        <v>290</v>
      </c>
      <c r="G10" s="8">
        <v>110</v>
      </c>
      <c r="H10" s="132"/>
      <c r="I10" s="14" t="s">
        <v>8</v>
      </c>
      <c r="J10" s="8" t="s">
        <v>285</v>
      </c>
      <c r="K10" s="8">
        <v>110</v>
      </c>
      <c r="L10" s="132"/>
      <c r="M10" s="39" t="s">
        <v>8</v>
      </c>
      <c r="N10" s="8" t="s">
        <v>291</v>
      </c>
      <c r="O10" s="8">
        <v>140</v>
      </c>
      <c r="P10" s="132"/>
      <c r="Q10" s="14" t="s">
        <v>8</v>
      </c>
      <c r="R10" s="8"/>
      <c r="S10" s="8"/>
      <c r="T10" s="7"/>
    </row>
    <row r="11" spans="1:22" ht="15.75" customHeight="1">
      <c r="A11" s="14" t="s">
        <v>9</v>
      </c>
      <c r="B11" s="8"/>
      <c r="C11" s="8"/>
      <c r="D11" s="132"/>
      <c r="E11" s="14" t="s">
        <v>9</v>
      </c>
      <c r="F11" s="8"/>
      <c r="G11" s="8"/>
      <c r="H11" s="132"/>
      <c r="I11" s="14" t="s">
        <v>9</v>
      </c>
      <c r="J11" s="8"/>
      <c r="K11" s="8"/>
      <c r="L11" s="132"/>
      <c r="M11" s="39" t="s">
        <v>9</v>
      </c>
      <c r="N11" s="8"/>
      <c r="O11" s="8"/>
      <c r="P11" s="132"/>
      <c r="Q11" s="14" t="s">
        <v>9</v>
      </c>
      <c r="R11" s="40" t="s">
        <v>292</v>
      </c>
      <c r="S11" s="8">
        <v>140</v>
      </c>
      <c r="T11" s="7"/>
    </row>
    <row r="12" spans="1:22" ht="15.75" customHeight="1">
      <c r="A12" s="14" t="s">
        <v>10</v>
      </c>
      <c r="B12" s="8"/>
      <c r="C12" s="8"/>
      <c r="D12" s="132"/>
      <c r="E12" s="14" t="s">
        <v>10</v>
      </c>
      <c r="F12" s="8"/>
      <c r="G12" s="8"/>
      <c r="H12" s="132"/>
      <c r="I12" s="14" t="s">
        <v>10</v>
      </c>
      <c r="J12" s="8"/>
      <c r="K12" s="8"/>
      <c r="L12" s="132"/>
      <c r="M12" s="39" t="s">
        <v>10</v>
      </c>
      <c r="N12" s="8"/>
      <c r="O12" s="8"/>
      <c r="P12" s="132"/>
      <c r="Q12" s="14" t="s">
        <v>10</v>
      </c>
      <c r="R12" s="8"/>
      <c r="S12" s="8"/>
      <c r="T12" s="7"/>
    </row>
    <row r="13" spans="1:22" ht="15.75" customHeight="1">
      <c r="A13" s="14" t="s">
        <v>11</v>
      </c>
      <c r="B13" s="8"/>
      <c r="C13" s="8"/>
      <c r="D13" s="132"/>
      <c r="E13" s="14" t="s">
        <v>11</v>
      </c>
      <c r="F13" s="8" t="s">
        <v>293</v>
      </c>
      <c r="G13" s="8">
        <v>70</v>
      </c>
      <c r="H13" s="132"/>
      <c r="I13" s="14" t="s">
        <v>11</v>
      </c>
      <c r="J13" s="8" t="s">
        <v>294</v>
      </c>
      <c r="K13" s="8">
        <v>110</v>
      </c>
      <c r="L13" s="132"/>
      <c r="M13" s="39" t="s">
        <v>11</v>
      </c>
      <c r="N13" s="8"/>
      <c r="O13" s="8"/>
      <c r="P13" s="132"/>
      <c r="Q13" s="14" t="s">
        <v>11</v>
      </c>
      <c r="R13" s="8" t="s">
        <v>295</v>
      </c>
      <c r="S13" s="8">
        <v>120</v>
      </c>
      <c r="T13" s="7"/>
    </row>
    <row r="14" spans="1:22" ht="15.75" customHeight="1">
      <c r="A14" s="14" t="s">
        <v>12</v>
      </c>
      <c r="B14" s="8"/>
      <c r="C14" s="8"/>
      <c r="D14" s="132"/>
      <c r="E14" s="14" t="s">
        <v>12</v>
      </c>
      <c r="F14" s="8"/>
      <c r="G14" s="8"/>
      <c r="H14" s="132"/>
      <c r="I14" s="14" t="s">
        <v>12</v>
      </c>
      <c r="J14" s="8"/>
      <c r="K14" s="8"/>
      <c r="L14" s="132"/>
      <c r="M14" s="39" t="s">
        <v>12</v>
      </c>
      <c r="N14" s="8" t="s">
        <v>291</v>
      </c>
      <c r="O14" s="8">
        <v>140</v>
      </c>
      <c r="P14" s="132"/>
      <c r="Q14" s="14" t="s">
        <v>12</v>
      </c>
      <c r="R14" s="8" t="s">
        <v>295</v>
      </c>
      <c r="S14" s="8">
        <v>120</v>
      </c>
      <c r="T14" s="7"/>
    </row>
    <row r="15" spans="1:22" ht="15.75" customHeight="1">
      <c r="A15" s="14" t="s">
        <v>13</v>
      </c>
      <c r="B15" s="8"/>
      <c r="C15" s="8"/>
      <c r="D15" s="132"/>
      <c r="E15" s="14" t="s">
        <v>13</v>
      </c>
      <c r="F15" s="8"/>
      <c r="G15" s="8"/>
      <c r="H15" s="132"/>
      <c r="I15" s="14" t="s">
        <v>13</v>
      </c>
      <c r="J15" s="8"/>
      <c r="K15" s="8"/>
      <c r="L15" s="132"/>
      <c r="M15" s="39" t="s">
        <v>13</v>
      </c>
      <c r="N15" s="8"/>
      <c r="O15" s="8"/>
      <c r="P15" s="132"/>
      <c r="Q15" s="14" t="s">
        <v>13</v>
      </c>
      <c r="R15" s="8" t="s">
        <v>295</v>
      </c>
      <c r="S15" s="8">
        <v>120</v>
      </c>
      <c r="T15" s="7"/>
    </row>
    <row r="16" spans="1:22" ht="15.75" customHeight="1">
      <c r="A16" s="14" t="s">
        <v>14</v>
      </c>
      <c r="B16" s="8"/>
      <c r="C16" s="8"/>
      <c r="D16" s="132"/>
      <c r="E16" s="14" t="s">
        <v>14</v>
      </c>
      <c r="F16" s="8"/>
      <c r="G16" s="8"/>
      <c r="H16" s="132"/>
      <c r="I16" s="14" t="s">
        <v>14</v>
      </c>
      <c r="J16" s="8"/>
      <c r="K16" s="8"/>
      <c r="L16" s="132"/>
      <c r="M16" s="39" t="s">
        <v>14</v>
      </c>
      <c r="N16" s="8"/>
      <c r="O16" s="8"/>
      <c r="P16" s="132"/>
      <c r="Q16" s="14" t="s">
        <v>14</v>
      </c>
      <c r="R16" s="40" t="s">
        <v>292</v>
      </c>
      <c r="S16" s="8">
        <v>140</v>
      </c>
      <c r="T16" s="7"/>
    </row>
    <row r="17" spans="1:21" ht="15.75" customHeight="1">
      <c r="A17" s="14" t="s">
        <v>15</v>
      </c>
      <c r="B17" s="8" t="s">
        <v>296</v>
      </c>
      <c r="C17" s="8">
        <v>110</v>
      </c>
      <c r="D17" s="132"/>
      <c r="E17" s="14" t="s">
        <v>15</v>
      </c>
      <c r="F17" s="8" t="s">
        <v>297</v>
      </c>
      <c r="G17" s="8">
        <v>90</v>
      </c>
      <c r="H17" s="132"/>
      <c r="I17" s="18" t="s">
        <v>15</v>
      </c>
      <c r="J17" s="8" t="s">
        <v>298</v>
      </c>
      <c r="K17" s="8">
        <v>100</v>
      </c>
      <c r="L17" s="132"/>
      <c r="M17" s="39" t="s">
        <v>15</v>
      </c>
      <c r="N17" s="8" t="s">
        <v>299</v>
      </c>
      <c r="O17" s="8">
        <v>120</v>
      </c>
      <c r="P17" s="132"/>
      <c r="Q17" s="14" t="s">
        <v>15</v>
      </c>
      <c r="R17" s="8" t="s">
        <v>300</v>
      </c>
      <c r="S17" s="8">
        <v>140</v>
      </c>
      <c r="T17" s="7"/>
      <c r="U17" s="4"/>
    </row>
    <row r="18" spans="1:21" ht="15.75" customHeight="1">
      <c r="A18" s="14" t="s">
        <v>16</v>
      </c>
      <c r="B18" s="8"/>
      <c r="C18" s="8"/>
      <c r="D18" s="132"/>
      <c r="E18" s="14" t="s">
        <v>16</v>
      </c>
      <c r="F18" s="8" t="s">
        <v>288</v>
      </c>
      <c r="G18" s="8">
        <v>90</v>
      </c>
      <c r="H18" s="132"/>
      <c r="I18" s="14" t="s">
        <v>16</v>
      </c>
      <c r="J18" s="8" t="s">
        <v>285</v>
      </c>
      <c r="K18" s="8">
        <v>110</v>
      </c>
      <c r="L18" s="132"/>
      <c r="M18" s="41" t="s">
        <v>16</v>
      </c>
      <c r="N18" s="8" t="s">
        <v>286</v>
      </c>
      <c r="O18" s="8">
        <v>120</v>
      </c>
      <c r="P18" s="132"/>
      <c r="Q18" s="14" t="s">
        <v>16</v>
      </c>
      <c r="R18" s="40" t="s">
        <v>301</v>
      </c>
      <c r="S18" s="8">
        <v>140</v>
      </c>
      <c r="T18" s="7"/>
    </row>
    <row r="19" spans="1:21" ht="15.75" customHeight="1">
      <c r="A19" s="14" t="s">
        <v>17</v>
      </c>
      <c r="B19" s="8"/>
      <c r="C19" s="8"/>
      <c r="D19" s="132"/>
      <c r="E19" s="14" t="s">
        <v>17</v>
      </c>
      <c r="F19" s="8"/>
      <c r="G19" s="8"/>
      <c r="H19" s="132"/>
      <c r="I19" s="14" t="s">
        <v>17</v>
      </c>
      <c r="J19" s="8"/>
      <c r="K19" s="8"/>
      <c r="L19" s="132"/>
      <c r="M19" s="39" t="s">
        <v>17</v>
      </c>
      <c r="N19" s="8"/>
      <c r="O19" s="8"/>
      <c r="P19" s="132"/>
      <c r="Q19" s="14" t="s">
        <v>17</v>
      </c>
      <c r="R19" s="8"/>
      <c r="S19" s="8"/>
      <c r="T19" s="7"/>
    </row>
    <row r="20" spans="1:21" ht="15.75" customHeight="1">
      <c r="A20" s="14" t="s">
        <v>18</v>
      </c>
      <c r="B20" s="8" t="s">
        <v>302</v>
      </c>
      <c r="C20" s="8">
        <v>115</v>
      </c>
      <c r="D20" s="132"/>
      <c r="E20" s="14" t="s">
        <v>18</v>
      </c>
      <c r="F20" s="8"/>
      <c r="G20" s="8"/>
      <c r="H20" s="132"/>
      <c r="I20" s="14" t="s">
        <v>18</v>
      </c>
      <c r="J20" s="8" t="s">
        <v>303</v>
      </c>
      <c r="K20" s="8">
        <v>110</v>
      </c>
      <c r="L20" s="132"/>
      <c r="M20" s="39" t="s">
        <v>18</v>
      </c>
      <c r="N20" s="8" t="s">
        <v>304</v>
      </c>
      <c r="O20" s="8">
        <v>125</v>
      </c>
      <c r="P20" s="132"/>
      <c r="Q20" s="14" t="s">
        <v>18</v>
      </c>
      <c r="R20" s="40" t="s">
        <v>292</v>
      </c>
      <c r="S20" s="8">
        <v>140</v>
      </c>
      <c r="T20" s="7"/>
      <c r="U20" s="4"/>
    </row>
    <row r="21" spans="1:21" ht="15.75" customHeight="1">
      <c r="A21" s="14" t="s">
        <v>19</v>
      </c>
      <c r="B21" s="8" t="s">
        <v>296</v>
      </c>
      <c r="C21" s="8">
        <v>110</v>
      </c>
      <c r="D21" s="132"/>
      <c r="E21" s="14" t="s">
        <v>19</v>
      </c>
      <c r="F21" s="8" t="s">
        <v>305</v>
      </c>
      <c r="G21" s="8">
        <v>70</v>
      </c>
      <c r="H21" s="132"/>
      <c r="I21" s="14" t="s">
        <v>19</v>
      </c>
      <c r="J21" s="8" t="s">
        <v>306</v>
      </c>
      <c r="K21" s="8">
        <v>100</v>
      </c>
      <c r="L21" s="132"/>
      <c r="M21" s="39" t="s">
        <v>19</v>
      </c>
      <c r="N21" s="8"/>
      <c r="O21" s="8"/>
      <c r="P21" s="132"/>
      <c r="Q21" s="14" t="s">
        <v>19</v>
      </c>
      <c r="R21" s="8"/>
      <c r="S21" s="8"/>
      <c r="T21" s="7"/>
      <c r="U21" s="4"/>
    </row>
    <row r="22" spans="1:21" ht="15.75" customHeight="1">
      <c r="A22" s="14" t="s">
        <v>20</v>
      </c>
      <c r="B22" s="8" t="s">
        <v>307</v>
      </c>
      <c r="C22" s="8">
        <v>100</v>
      </c>
      <c r="D22" s="132"/>
      <c r="E22" s="14" t="s">
        <v>20</v>
      </c>
      <c r="F22" s="8" t="s">
        <v>308</v>
      </c>
      <c r="G22" s="8">
        <v>85</v>
      </c>
      <c r="H22" s="132"/>
      <c r="I22" s="14" t="s">
        <v>20</v>
      </c>
      <c r="J22" s="8" t="s">
        <v>309</v>
      </c>
      <c r="K22" s="8">
        <v>100</v>
      </c>
      <c r="L22" s="132"/>
      <c r="M22" s="39" t="s">
        <v>20</v>
      </c>
      <c r="N22" s="8" t="s">
        <v>304</v>
      </c>
      <c r="O22" s="8">
        <v>125</v>
      </c>
      <c r="P22" s="132"/>
      <c r="Q22" s="14" t="s">
        <v>20</v>
      </c>
      <c r="R22" s="40" t="s">
        <v>310</v>
      </c>
      <c r="S22" s="8">
        <v>140</v>
      </c>
      <c r="T22" s="7"/>
      <c r="U22" s="4"/>
    </row>
    <row r="23" spans="1:21" ht="15.75" customHeight="1">
      <c r="A23" s="14" t="s">
        <v>21</v>
      </c>
      <c r="B23" s="8" t="s">
        <v>311</v>
      </c>
      <c r="C23" s="8">
        <v>105</v>
      </c>
      <c r="D23" s="132"/>
      <c r="E23" s="18" t="s">
        <v>21</v>
      </c>
      <c r="G23" s="8"/>
      <c r="H23" s="132"/>
      <c r="I23" s="14" t="s">
        <v>21</v>
      </c>
      <c r="J23" s="8"/>
      <c r="K23" s="8"/>
      <c r="L23" s="132"/>
      <c r="M23" s="39" t="s">
        <v>21</v>
      </c>
      <c r="N23" s="8"/>
      <c r="O23" s="8"/>
      <c r="P23" s="132"/>
      <c r="Q23" s="14" t="s">
        <v>21</v>
      </c>
      <c r="R23" s="8"/>
      <c r="S23" s="8"/>
      <c r="T23" s="7"/>
      <c r="U23" s="4"/>
    </row>
    <row r="24" spans="1:21" ht="15.75" customHeight="1">
      <c r="A24" s="14" t="s">
        <v>22</v>
      </c>
      <c r="B24" s="8"/>
      <c r="C24" s="8"/>
      <c r="D24" s="132"/>
      <c r="E24" s="14" t="s">
        <v>22</v>
      </c>
      <c r="F24" s="8"/>
      <c r="G24" s="8"/>
      <c r="H24" s="132"/>
      <c r="I24" s="14" t="s">
        <v>22</v>
      </c>
      <c r="J24" s="8"/>
      <c r="K24" s="8"/>
      <c r="L24" s="132"/>
      <c r="M24" s="39" t="s">
        <v>22</v>
      </c>
      <c r="N24" s="8"/>
      <c r="O24" s="8"/>
      <c r="P24" s="132"/>
      <c r="Q24" s="14" t="s">
        <v>22</v>
      </c>
      <c r="R24" s="8"/>
      <c r="S24" s="8"/>
      <c r="T24" s="7"/>
    </row>
    <row r="25" spans="1:21" ht="15.75" customHeight="1">
      <c r="A25" s="14" t="s">
        <v>23</v>
      </c>
      <c r="B25" s="8" t="s">
        <v>311</v>
      </c>
      <c r="C25" s="8">
        <v>105</v>
      </c>
      <c r="D25" s="132"/>
      <c r="E25" s="14" t="s">
        <v>23</v>
      </c>
      <c r="F25" s="8" t="s">
        <v>312</v>
      </c>
      <c r="G25" s="8">
        <v>60</v>
      </c>
      <c r="H25" s="132"/>
      <c r="I25" s="14" t="s">
        <v>23</v>
      </c>
      <c r="J25" s="8" t="s">
        <v>285</v>
      </c>
      <c r="K25" s="8">
        <v>110</v>
      </c>
      <c r="L25" s="132"/>
      <c r="M25" s="39" t="s">
        <v>23</v>
      </c>
      <c r="N25" s="8" t="s">
        <v>286</v>
      </c>
      <c r="O25" s="8">
        <v>120</v>
      </c>
      <c r="P25" s="132"/>
      <c r="Q25" s="14" t="s">
        <v>23</v>
      </c>
      <c r="R25" s="8" t="s">
        <v>292</v>
      </c>
      <c r="S25" s="8">
        <v>140</v>
      </c>
      <c r="T25" s="7"/>
      <c r="U25" s="4"/>
    </row>
    <row r="26" spans="1:21" ht="15.75" customHeight="1">
      <c r="A26" s="14" t="s">
        <v>24</v>
      </c>
      <c r="B26" s="8"/>
      <c r="C26" s="8"/>
      <c r="D26" s="132"/>
      <c r="E26" s="14" t="s">
        <v>24</v>
      </c>
      <c r="F26" s="8"/>
      <c r="G26" s="8"/>
      <c r="H26" s="132"/>
      <c r="I26" s="14" t="s">
        <v>24</v>
      </c>
      <c r="J26" s="8"/>
      <c r="K26" s="8"/>
      <c r="L26" s="132"/>
      <c r="M26" s="39" t="s">
        <v>24</v>
      </c>
      <c r="N26" s="8"/>
      <c r="O26" s="8"/>
      <c r="P26" s="132"/>
      <c r="Q26" s="14" t="s">
        <v>24</v>
      </c>
      <c r="R26" s="8" t="s">
        <v>313</v>
      </c>
      <c r="S26" s="8">
        <v>170</v>
      </c>
      <c r="T26" s="7"/>
    </row>
    <row r="27" spans="1:21" ht="15.75" customHeight="1">
      <c r="A27" s="14" t="s">
        <v>25</v>
      </c>
      <c r="B27" s="8" t="s">
        <v>314</v>
      </c>
      <c r="C27" s="8">
        <v>95</v>
      </c>
      <c r="D27" s="132"/>
      <c r="E27" s="14" t="s">
        <v>25</v>
      </c>
      <c r="F27" s="8" t="s">
        <v>315</v>
      </c>
      <c r="G27" s="8">
        <v>65</v>
      </c>
      <c r="H27" s="132"/>
      <c r="I27" s="14" t="s">
        <v>25</v>
      </c>
      <c r="J27" s="8" t="s">
        <v>306</v>
      </c>
      <c r="K27" s="8">
        <v>100</v>
      </c>
      <c r="L27" s="132"/>
      <c r="M27" s="39" t="s">
        <v>25</v>
      </c>
      <c r="N27" s="8"/>
      <c r="O27" s="8"/>
      <c r="P27" s="132"/>
      <c r="Q27" s="14" t="s">
        <v>25</v>
      </c>
      <c r="R27" s="8"/>
      <c r="S27" s="8"/>
      <c r="T27" s="7"/>
      <c r="U27" s="4"/>
    </row>
    <row r="28" spans="1:21" ht="15.75" customHeight="1">
      <c r="A28" s="14" t="s">
        <v>26</v>
      </c>
      <c r="B28" s="8"/>
      <c r="C28" s="8"/>
      <c r="D28" s="132"/>
      <c r="E28" s="14" t="s">
        <v>26</v>
      </c>
      <c r="F28" s="8"/>
      <c r="G28" s="8"/>
      <c r="H28" s="132"/>
      <c r="I28" s="14" t="s">
        <v>26</v>
      </c>
      <c r="J28" s="8"/>
      <c r="K28" s="8"/>
      <c r="L28" s="132"/>
      <c r="M28" s="39" t="s">
        <v>26</v>
      </c>
      <c r="N28" s="8" t="s">
        <v>286</v>
      </c>
      <c r="O28" s="8">
        <v>120</v>
      </c>
      <c r="P28" s="132"/>
      <c r="Q28" s="14" t="s">
        <v>26</v>
      </c>
      <c r="R28" s="8" t="s">
        <v>295</v>
      </c>
      <c r="S28" s="8">
        <v>120</v>
      </c>
      <c r="T28" s="7"/>
    </row>
    <row r="29" spans="1:21" ht="15.75" customHeight="1">
      <c r="A29" s="14" t="s">
        <v>27</v>
      </c>
      <c r="B29" s="8"/>
      <c r="C29" s="8"/>
      <c r="D29" s="132"/>
      <c r="E29" s="14" t="s">
        <v>27</v>
      </c>
      <c r="G29" s="8"/>
      <c r="H29" s="132"/>
      <c r="I29" s="14" t="s">
        <v>27</v>
      </c>
      <c r="J29" s="8" t="s">
        <v>285</v>
      </c>
      <c r="K29" s="8">
        <v>110</v>
      </c>
      <c r="L29" s="132"/>
      <c r="M29" s="39" t="s">
        <v>27</v>
      </c>
      <c r="N29" s="8" t="s">
        <v>286</v>
      </c>
      <c r="O29" s="8">
        <v>120</v>
      </c>
      <c r="P29" s="132"/>
      <c r="Q29" s="14" t="s">
        <v>27</v>
      </c>
      <c r="R29" s="8" t="s">
        <v>295</v>
      </c>
      <c r="S29" s="8">
        <v>120</v>
      </c>
      <c r="T29" s="7"/>
    </row>
    <row r="30" spans="1:21" ht="15.75" customHeight="1">
      <c r="A30" s="14" t="s">
        <v>28</v>
      </c>
      <c r="B30" s="8"/>
      <c r="C30" s="8"/>
      <c r="D30" s="132"/>
      <c r="E30" s="14" t="s">
        <v>28</v>
      </c>
      <c r="F30" s="8"/>
      <c r="G30" s="8"/>
      <c r="H30" s="132"/>
      <c r="I30" s="14" t="s">
        <v>28</v>
      </c>
      <c r="J30" s="8"/>
      <c r="K30" s="8"/>
      <c r="L30" s="132"/>
      <c r="M30" s="39" t="s">
        <v>28</v>
      </c>
      <c r="N30" s="8"/>
      <c r="O30" s="8"/>
      <c r="P30" s="132"/>
      <c r="Q30" s="14" t="s">
        <v>28</v>
      </c>
      <c r="R30" s="8"/>
      <c r="S30" s="8"/>
      <c r="T30" s="7"/>
    </row>
    <row r="31" spans="1:21" ht="15.75" customHeight="1">
      <c r="A31" s="14" t="s">
        <v>29</v>
      </c>
      <c r="B31" s="8"/>
      <c r="C31" s="8"/>
      <c r="D31" s="132"/>
      <c r="E31" s="14" t="s">
        <v>29</v>
      </c>
      <c r="F31" s="8"/>
      <c r="G31" s="8"/>
      <c r="H31" s="132"/>
      <c r="I31" s="14" t="s">
        <v>29</v>
      </c>
      <c r="J31" s="8" t="s">
        <v>309</v>
      </c>
      <c r="K31" s="8">
        <v>100</v>
      </c>
      <c r="L31" s="132"/>
      <c r="M31" s="39" t="s">
        <v>29</v>
      </c>
      <c r="N31" s="8" t="s">
        <v>316</v>
      </c>
      <c r="O31" s="8">
        <v>115</v>
      </c>
      <c r="P31" s="132"/>
      <c r="Q31" s="14" t="s">
        <v>29</v>
      </c>
      <c r="R31" s="8" t="s">
        <v>295</v>
      </c>
      <c r="S31" s="8">
        <v>120</v>
      </c>
      <c r="T31" s="7"/>
    </row>
    <row r="32" spans="1:21" ht="15.75" customHeight="1">
      <c r="A32" s="14" t="s">
        <v>30</v>
      </c>
      <c r="B32" s="8" t="s">
        <v>279</v>
      </c>
      <c r="C32" s="8">
        <v>95</v>
      </c>
      <c r="D32" s="132"/>
      <c r="E32" s="14" t="s">
        <v>30</v>
      </c>
      <c r="F32" s="8" t="s">
        <v>317</v>
      </c>
      <c r="G32" s="8">
        <v>65</v>
      </c>
      <c r="H32" s="132"/>
      <c r="I32" s="14" t="s">
        <v>30</v>
      </c>
      <c r="J32" s="8" t="s">
        <v>318</v>
      </c>
      <c r="K32" s="8">
        <v>110</v>
      </c>
      <c r="L32" s="132"/>
      <c r="M32" s="39" t="s">
        <v>30</v>
      </c>
      <c r="N32" s="8" t="s">
        <v>319</v>
      </c>
      <c r="O32" s="8">
        <v>115</v>
      </c>
      <c r="P32" s="132"/>
      <c r="Q32" s="14" t="s">
        <v>30</v>
      </c>
      <c r="R32" s="8" t="s">
        <v>295</v>
      </c>
      <c r="S32" s="8">
        <v>120</v>
      </c>
      <c r="T32" s="7"/>
      <c r="U32" s="4"/>
    </row>
    <row r="33" spans="1:22" ht="15.75" customHeight="1">
      <c r="A33" s="14" t="s">
        <v>320</v>
      </c>
      <c r="B33" s="8" t="s">
        <v>321</v>
      </c>
      <c r="C33" s="8">
        <v>115</v>
      </c>
      <c r="D33" s="132"/>
      <c r="E33" s="14" t="s">
        <v>320</v>
      </c>
      <c r="F33" s="8"/>
      <c r="G33" s="8"/>
      <c r="H33" s="132"/>
      <c r="I33" s="14" t="s">
        <v>320</v>
      </c>
      <c r="J33" s="8"/>
      <c r="K33" s="8"/>
      <c r="L33" s="132"/>
      <c r="M33" s="14" t="s">
        <v>320</v>
      </c>
      <c r="N33" s="8" t="s">
        <v>319</v>
      </c>
      <c r="O33" s="8">
        <v>115</v>
      </c>
      <c r="P33" s="132"/>
      <c r="Q33" s="5" t="s">
        <v>320</v>
      </c>
      <c r="R33" s="8" t="s">
        <v>287</v>
      </c>
      <c r="S33" s="8">
        <v>150</v>
      </c>
      <c r="T33" s="7"/>
      <c r="U33" s="4"/>
    </row>
    <row r="34" spans="1:22" ht="15.75" customHeight="1">
      <c r="D34" s="132"/>
      <c r="E34" s="8" t="s">
        <v>31</v>
      </c>
      <c r="F34" s="8"/>
      <c r="G34" s="8"/>
      <c r="H34" s="132"/>
      <c r="I34" s="8" t="s">
        <v>31</v>
      </c>
      <c r="J34" s="8" t="s">
        <v>306</v>
      </c>
      <c r="K34" s="8">
        <v>100</v>
      </c>
      <c r="L34" s="132"/>
      <c r="M34" s="8" t="s">
        <v>31</v>
      </c>
      <c r="N34" s="8" t="s">
        <v>304</v>
      </c>
      <c r="O34" s="8">
        <v>125</v>
      </c>
      <c r="P34" s="132"/>
      <c r="Q34" s="2" t="s">
        <v>31</v>
      </c>
      <c r="R34" s="8"/>
      <c r="S34" s="8"/>
    </row>
    <row r="35" spans="1:22" ht="15.75" customHeight="1">
      <c r="A35" s="4" t="s">
        <v>38</v>
      </c>
      <c r="C35" s="4">
        <f>SUM((C3:C33))</f>
        <v>950</v>
      </c>
      <c r="D35" s="132"/>
      <c r="E35" s="4" t="s">
        <v>37</v>
      </c>
      <c r="G35" s="4">
        <f>SUM((G3:G33))</f>
        <v>860</v>
      </c>
      <c r="H35" s="132"/>
      <c r="I35" s="4" t="s">
        <v>38</v>
      </c>
      <c r="K35" s="4">
        <f>SUM(K3:K34)</f>
        <v>1480</v>
      </c>
      <c r="L35" s="132"/>
      <c r="M35" s="4" t="s">
        <v>38</v>
      </c>
      <c r="O35" s="4">
        <f>SUM((O3:O34))</f>
        <v>1840</v>
      </c>
      <c r="P35" s="132"/>
      <c r="Q35" s="4" t="s">
        <v>38</v>
      </c>
      <c r="S35" s="4">
        <f>SUM((S3:S33))</f>
        <v>2645</v>
      </c>
      <c r="U35" s="4" t="s">
        <v>322</v>
      </c>
      <c r="V35" s="4">
        <f>S35+O35+K35+G36+C35</f>
        <v>7830</v>
      </c>
    </row>
    <row r="36" spans="1:22" ht="15.75" customHeight="1">
      <c r="D36" s="132"/>
      <c r="E36" s="4" t="s">
        <v>38</v>
      </c>
      <c r="G36" s="4">
        <v>915</v>
      </c>
      <c r="H36" s="132"/>
      <c r="L36" s="132"/>
      <c r="P36" s="132"/>
    </row>
    <row r="37" spans="1:22" ht="15.75" customHeight="1">
      <c r="D37" s="132"/>
      <c r="H37" s="132"/>
      <c r="L37" s="132"/>
      <c r="P37" s="132"/>
    </row>
    <row r="38" spans="1:22" ht="15.75" customHeight="1">
      <c r="D38" s="132"/>
      <c r="H38" s="132"/>
      <c r="L38" s="132"/>
      <c r="P38" s="132"/>
    </row>
    <row r="39" spans="1:22" ht="15.75" customHeight="1">
      <c r="D39" s="132"/>
      <c r="H39" s="132"/>
      <c r="L39" s="132"/>
      <c r="P39" s="132"/>
    </row>
    <row r="40" spans="1:22" ht="15.75" customHeight="1">
      <c r="D40" s="132"/>
      <c r="H40" s="132"/>
      <c r="L40" s="132"/>
      <c r="P40" s="132"/>
    </row>
    <row r="41" spans="1:22" ht="15.75" customHeight="1">
      <c r="D41" s="132"/>
      <c r="H41" s="132"/>
      <c r="L41" s="132"/>
      <c r="P41" s="132"/>
    </row>
    <row r="42" spans="1:22" ht="15.75" customHeight="1">
      <c r="D42" s="132"/>
      <c r="H42" s="132"/>
      <c r="L42" s="132"/>
      <c r="P42" s="132"/>
    </row>
    <row r="43" spans="1:22" ht="15.75" customHeight="1">
      <c r="D43" s="132"/>
      <c r="H43" s="132"/>
      <c r="L43" s="132"/>
      <c r="P43" s="132"/>
    </row>
    <row r="44" spans="1:22" ht="15.75" customHeight="1">
      <c r="D44" s="132"/>
      <c r="H44" s="132"/>
      <c r="L44" s="132"/>
      <c r="P44" s="132"/>
    </row>
    <row r="45" spans="1:22" ht="15.75" customHeight="1">
      <c r="D45" s="132"/>
      <c r="H45" s="132"/>
      <c r="L45" s="132"/>
      <c r="P45" s="132"/>
    </row>
    <row r="46" spans="1:22" ht="15.75" customHeight="1">
      <c r="D46" s="132"/>
      <c r="H46" s="132"/>
      <c r="L46" s="132"/>
      <c r="P46" s="132"/>
    </row>
    <row r="47" spans="1:22" ht="15.75" customHeight="1">
      <c r="D47" s="132"/>
      <c r="H47" s="132"/>
      <c r="L47" s="132"/>
      <c r="P47" s="132"/>
    </row>
    <row r="48" spans="1:22" ht="15.75" customHeight="1">
      <c r="D48" s="132"/>
      <c r="H48" s="132"/>
      <c r="L48" s="132"/>
      <c r="P48" s="132"/>
    </row>
    <row r="49" spans="4:16" ht="15.75" customHeight="1">
      <c r="D49" s="132"/>
      <c r="H49" s="132"/>
      <c r="L49" s="132"/>
      <c r="P49" s="132"/>
    </row>
    <row r="50" spans="4:16" ht="15.75" customHeight="1">
      <c r="D50" s="132"/>
      <c r="H50" s="132"/>
      <c r="L50" s="132"/>
      <c r="P50" s="132"/>
    </row>
    <row r="51" spans="4:16" ht="15.75" customHeight="1">
      <c r="D51" s="132"/>
      <c r="H51" s="132"/>
      <c r="L51" s="132"/>
      <c r="P51" s="132"/>
    </row>
    <row r="52" spans="4:16" ht="15.75" customHeight="1">
      <c r="D52" s="132"/>
      <c r="H52" s="132"/>
      <c r="L52" s="132"/>
      <c r="P52" s="132"/>
    </row>
    <row r="53" spans="4:16" ht="15.75" customHeight="1">
      <c r="D53" s="132"/>
      <c r="H53" s="132"/>
      <c r="L53" s="132"/>
      <c r="P53" s="132"/>
    </row>
    <row r="54" spans="4:16" ht="15.75" customHeight="1">
      <c r="D54" s="132"/>
      <c r="H54" s="132"/>
      <c r="L54" s="132"/>
      <c r="P54" s="132"/>
    </row>
    <row r="55" spans="4:16" ht="15.75" customHeight="1">
      <c r="D55" s="132"/>
      <c r="H55" s="132"/>
      <c r="L55" s="132"/>
      <c r="P55" s="132"/>
    </row>
    <row r="56" spans="4:16" ht="15.75" customHeight="1">
      <c r="D56" s="132"/>
      <c r="H56" s="132"/>
      <c r="L56" s="132"/>
      <c r="P56" s="132"/>
    </row>
    <row r="57" spans="4:16" ht="15.75" customHeight="1">
      <c r="D57" s="132"/>
      <c r="H57" s="132"/>
      <c r="L57" s="132"/>
      <c r="P57" s="132"/>
    </row>
    <row r="58" spans="4:16" ht="15.75" customHeight="1">
      <c r="D58" s="132"/>
      <c r="H58" s="132"/>
      <c r="L58" s="132"/>
      <c r="P58" s="132"/>
    </row>
    <row r="59" spans="4:16" ht="15.75" customHeight="1">
      <c r="D59" s="132"/>
      <c r="H59" s="132"/>
      <c r="L59" s="132"/>
      <c r="P59" s="132"/>
    </row>
    <row r="60" spans="4:16" ht="15.75" customHeight="1">
      <c r="D60" s="132"/>
      <c r="H60" s="132"/>
      <c r="L60" s="132"/>
      <c r="P60" s="132"/>
    </row>
    <row r="61" spans="4:16" ht="15.75" customHeight="1">
      <c r="D61" s="132"/>
      <c r="H61" s="132"/>
      <c r="L61" s="132"/>
      <c r="P61" s="132"/>
    </row>
    <row r="62" spans="4:16" ht="15.75" customHeight="1">
      <c r="D62" s="132"/>
      <c r="H62" s="132"/>
      <c r="L62" s="132"/>
      <c r="P62" s="132"/>
    </row>
    <row r="63" spans="4:16" ht="15.75" customHeight="1">
      <c r="D63" s="132"/>
      <c r="H63" s="132"/>
      <c r="L63" s="132"/>
      <c r="P63" s="132"/>
    </row>
    <row r="64" spans="4:16" ht="15.75" customHeight="1">
      <c r="D64" s="132"/>
      <c r="H64" s="132"/>
      <c r="L64" s="132"/>
      <c r="P64" s="132"/>
    </row>
    <row r="65" spans="4:16" ht="15.75" customHeight="1">
      <c r="D65" s="132"/>
      <c r="H65" s="132"/>
      <c r="L65" s="132"/>
      <c r="P65" s="132"/>
    </row>
    <row r="66" spans="4:16" ht="15.75" customHeight="1">
      <c r="D66" s="132"/>
      <c r="H66" s="132"/>
      <c r="L66" s="132"/>
      <c r="P66" s="132"/>
    </row>
    <row r="67" spans="4:16" ht="15.75" customHeight="1">
      <c r="D67" s="132"/>
      <c r="H67" s="132"/>
      <c r="L67" s="132"/>
      <c r="P67" s="132"/>
    </row>
    <row r="68" spans="4:16" ht="15.75" customHeight="1">
      <c r="D68" s="132"/>
      <c r="H68" s="132"/>
      <c r="L68" s="132"/>
      <c r="P68" s="132"/>
    </row>
    <row r="69" spans="4:16" ht="15.75" customHeight="1">
      <c r="D69" s="132"/>
      <c r="H69" s="132"/>
      <c r="L69" s="132"/>
      <c r="P69" s="132"/>
    </row>
    <row r="70" spans="4:16" ht="15.75" customHeight="1">
      <c r="D70" s="132"/>
      <c r="H70" s="132"/>
      <c r="L70" s="132"/>
      <c r="P70" s="132"/>
    </row>
    <row r="71" spans="4:16" ht="15.75" customHeight="1">
      <c r="D71" s="132"/>
      <c r="H71" s="132"/>
      <c r="L71" s="132"/>
      <c r="P71" s="132"/>
    </row>
    <row r="72" spans="4:16" ht="15.75" customHeight="1">
      <c r="D72" s="132"/>
      <c r="H72" s="132"/>
      <c r="L72" s="132"/>
      <c r="P72" s="132"/>
    </row>
    <row r="73" spans="4:16" ht="15.75" customHeight="1">
      <c r="D73" s="132"/>
      <c r="H73" s="132"/>
      <c r="L73" s="132"/>
      <c r="P73" s="132"/>
    </row>
    <row r="74" spans="4:16" ht="15.75" customHeight="1">
      <c r="D74" s="132"/>
      <c r="H74" s="132"/>
      <c r="L74" s="132"/>
      <c r="P74" s="132"/>
    </row>
    <row r="75" spans="4:16" ht="15.75" customHeight="1">
      <c r="D75" s="132"/>
      <c r="H75" s="132"/>
      <c r="L75" s="132"/>
      <c r="P75" s="132"/>
    </row>
    <row r="76" spans="4:16" ht="15.75" customHeight="1">
      <c r="D76" s="132"/>
      <c r="H76" s="132"/>
      <c r="L76" s="132"/>
      <c r="P76" s="132"/>
    </row>
    <row r="77" spans="4:16" ht="15.75" customHeight="1">
      <c r="D77" s="132"/>
      <c r="H77" s="132"/>
      <c r="L77" s="132"/>
      <c r="P77" s="132"/>
    </row>
    <row r="78" spans="4:16" ht="15.75" customHeight="1">
      <c r="D78" s="132"/>
      <c r="H78" s="132"/>
      <c r="L78" s="132"/>
      <c r="P78" s="132"/>
    </row>
    <row r="79" spans="4:16" ht="15.75" customHeight="1">
      <c r="D79" s="132"/>
      <c r="H79" s="132"/>
      <c r="L79" s="132"/>
      <c r="P79" s="132"/>
    </row>
    <row r="80" spans="4:16" ht="15.75" customHeight="1">
      <c r="D80" s="132"/>
      <c r="H80" s="132"/>
      <c r="L80" s="132"/>
      <c r="P80" s="132"/>
    </row>
    <row r="81" spans="4:16" ht="15.75" customHeight="1">
      <c r="D81" s="132"/>
      <c r="H81" s="132"/>
      <c r="L81" s="132"/>
      <c r="P81" s="132"/>
    </row>
    <row r="82" spans="4:16" ht="15.75" customHeight="1">
      <c r="D82" s="132"/>
      <c r="H82" s="132"/>
      <c r="L82" s="132"/>
      <c r="P82" s="132"/>
    </row>
    <row r="83" spans="4:16" ht="15.75" customHeight="1">
      <c r="D83" s="132"/>
      <c r="H83" s="132"/>
      <c r="L83" s="132"/>
      <c r="P83" s="132"/>
    </row>
    <row r="84" spans="4:16" ht="15.75" customHeight="1">
      <c r="D84" s="132"/>
      <c r="H84" s="132"/>
      <c r="L84" s="132"/>
      <c r="P84" s="132"/>
    </row>
    <row r="85" spans="4:16" ht="15.75" customHeight="1">
      <c r="D85" s="132"/>
      <c r="H85" s="132"/>
      <c r="L85" s="132"/>
      <c r="P85" s="132"/>
    </row>
    <row r="86" spans="4:16" ht="15.75" customHeight="1">
      <c r="D86" s="132"/>
      <c r="H86" s="132"/>
      <c r="L86" s="132"/>
      <c r="P86" s="132"/>
    </row>
    <row r="87" spans="4:16" ht="15.75" customHeight="1">
      <c r="D87" s="132"/>
      <c r="H87" s="132"/>
      <c r="L87" s="132"/>
      <c r="P87" s="132"/>
    </row>
    <row r="88" spans="4:16" ht="15.75" customHeight="1">
      <c r="D88" s="132"/>
      <c r="H88" s="132"/>
      <c r="L88" s="132"/>
      <c r="P88" s="132"/>
    </row>
    <row r="89" spans="4:16" ht="15.75" customHeight="1">
      <c r="D89" s="132"/>
      <c r="H89" s="132"/>
      <c r="L89" s="132"/>
      <c r="P89" s="132"/>
    </row>
    <row r="90" spans="4:16" ht="15.75" customHeight="1">
      <c r="D90" s="132"/>
      <c r="H90" s="132"/>
      <c r="L90" s="132"/>
      <c r="P90" s="132"/>
    </row>
    <row r="91" spans="4:16" ht="15.75" customHeight="1">
      <c r="D91" s="132"/>
      <c r="H91" s="132"/>
      <c r="L91" s="132"/>
      <c r="P91" s="132"/>
    </row>
    <row r="92" spans="4:16" ht="15.75" customHeight="1">
      <c r="D92" s="132"/>
      <c r="H92" s="132"/>
      <c r="L92" s="132"/>
      <c r="P92" s="132"/>
    </row>
    <row r="93" spans="4:16" ht="15.75" customHeight="1">
      <c r="D93" s="132"/>
      <c r="H93" s="132"/>
      <c r="L93" s="132"/>
      <c r="P93" s="132"/>
    </row>
    <row r="94" spans="4:16" ht="15.75" customHeight="1">
      <c r="D94" s="132"/>
      <c r="H94" s="132"/>
      <c r="L94" s="132"/>
      <c r="P94" s="132"/>
    </row>
    <row r="95" spans="4:16" ht="15.75" customHeight="1">
      <c r="D95" s="132"/>
      <c r="H95" s="132"/>
      <c r="L95" s="132"/>
      <c r="P95" s="132"/>
    </row>
    <row r="96" spans="4:16" ht="15.75" customHeight="1">
      <c r="D96" s="132"/>
      <c r="H96" s="132"/>
      <c r="L96" s="132"/>
      <c r="P96" s="132"/>
    </row>
    <row r="97" spans="4:16" ht="15.75" customHeight="1">
      <c r="D97" s="132"/>
      <c r="H97" s="132"/>
      <c r="L97" s="132"/>
      <c r="P97" s="132"/>
    </row>
    <row r="98" spans="4:16" ht="15.75" customHeight="1">
      <c r="D98" s="132"/>
      <c r="H98" s="132"/>
      <c r="L98" s="132"/>
      <c r="P98" s="132"/>
    </row>
    <row r="99" spans="4:16" ht="15.75" customHeight="1">
      <c r="D99" s="132"/>
      <c r="H99" s="132"/>
      <c r="L99" s="132"/>
      <c r="P99" s="132"/>
    </row>
    <row r="100" spans="4:16" ht="15.75" customHeight="1">
      <c r="D100" s="132"/>
      <c r="H100" s="132"/>
      <c r="L100" s="132"/>
      <c r="P100" s="132"/>
    </row>
    <row r="101" spans="4:16" ht="15.75" customHeight="1">
      <c r="D101" s="132"/>
      <c r="H101" s="132"/>
      <c r="L101" s="132"/>
      <c r="P101" s="132"/>
    </row>
    <row r="102" spans="4:16" ht="15.75" customHeight="1">
      <c r="D102" s="132"/>
      <c r="H102" s="132"/>
      <c r="L102" s="132"/>
      <c r="P102" s="132"/>
    </row>
    <row r="103" spans="4:16" ht="15.75" customHeight="1">
      <c r="D103" s="132"/>
      <c r="H103" s="132"/>
      <c r="L103" s="132"/>
      <c r="P103" s="132"/>
    </row>
    <row r="104" spans="4:16" ht="15.75" customHeight="1">
      <c r="D104" s="132"/>
      <c r="H104" s="132"/>
      <c r="L104" s="132"/>
      <c r="P104" s="132"/>
    </row>
    <row r="105" spans="4:16" ht="15.75" customHeight="1">
      <c r="D105" s="132"/>
      <c r="H105" s="132"/>
      <c r="L105" s="132"/>
      <c r="P105" s="132"/>
    </row>
    <row r="106" spans="4:16" ht="15.75" customHeight="1">
      <c r="D106" s="132"/>
      <c r="H106" s="132"/>
      <c r="L106" s="132"/>
      <c r="P106" s="132"/>
    </row>
    <row r="107" spans="4:16" ht="15.75" customHeight="1">
      <c r="D107" s="132"/>
      <c r="H107" s="132"/>
      <c r="L107" s="132"/>
      <c r="P107" s="132"/>
    </row>
    <row r="108" spans="4:16" ht="15.75" customHeight="1">
      <c r="D108" s="132"/>
      <c r="H108" s="132"/>
      <c r="L108" s="132"/>
      <c r="P108" s="132"/>
    </row>
    <row r="109" spans="4:16" ht="15.75" customHeight="1">
      <c r="D109" s="132"/>
      <c r="H109" s="132"/>
      <c r="L109" s="132"/>
      <c r="P109" s="132"/>
    </row>
    <row r="110" spans="4:16" ht="15.75" customHeight="1">
      <c r="D110" s="132"/>
      <c r="H110" s="132"/>
      <c r="L110" s="132"/>
      <c r="P110" s="132"/>
    </row>
    <row r="111" spans="4:16" ht="15.75" customHeight="1">
      <c r="D111" s="132"/>
      <c r="H111" s="132"/>
      <c r="L111" s="132"/>
      <c r="P111" s="132"/>
    </row>
    <row r="112" spans="4:16" ht="15.75" customHeight="1">
      <c r="D112" s="132"/>
      <c r="H112" s="132"/>
      <c r="L112" s="132"/>
      <c r="P112" s="132"/>
    </row>
    <row r="113" spans="4:16" ht="15.75" customHeight="1">
      <c r="D113" s="132"/>
      <c r="H113" s="132"/>
      <c r="L113" s="132"/>
      <c r="P113" s="132"/>
    </row>
    <row r="114" spans="4:16" ht="15.75" customHeight="1">
      <c r="D114" s="132"/>
      <c r="H114" s="132"/>
      <c r="L114" s="132"/>
      <c r="P114" s="132"/>
    </row>
    <row r="115" spans="4:16" ht="15.75" customHeight="1">
      <c r="D115" s="132"/>
      <c r="H115" s="132"/>
      <c r="L115" s="132"/>
      <c r="P115" s="132"/>
    </row>
    <row r="116" spans="4:16" ht="15.75" customHeight="1">
      <c r="D116" s="132"/>
      <c r="H116" s="132"/>
      <c r="L116" s="132"/>
      <c r="P116" s="132"/>
    </row>
    <row r="117" spans="4:16" ht="15.75" customHeight="1">
      <c r="D117" s="132"/>
      <c r="H117" s="132"/>
      <c r="L117" s="132"/>
      <c r="P117" s="132"/>
    </row>
    <row r="118" spans="4:16" ht="15.75" customHeight="1">
      <c r="D118" s="132"/>
      <c r="H118" s="132"/>
      <c r="L118" s="132"/>
      <c r="P118" s="132"/>
    </row>
    <row r="119" spans="4:16" ht="15.75" customHeight="1">
      <c r="D119" s="132"/>
      <c r="H119" s="132"/>
      <c r="L119" s="132"/>
      <c r="P119" s="132"/>
    </row>
    <row r="120" spans="4:16" ht="15.75" customHeight="1">
      <c r="D120" s="132"/>
      <c r="H120" s="132"/>
      <c r="L120" s="132"/>
      <c r="P120" s="132"/>
    </row>
    <row r="121" spans="4:16" ht="15.75" customHeight="1">
      <c r="D121" s="132"/>
      <c r="H121" s="132"/>
      <c r="L121" s="132"/>
      <c r="P121" s="132"/>
    </row>
    <row r="122" spans="4:16" ht="15.75" customHeight="1">
      <c r="D122" s="132"/>
      <c r="H122" s="132"/>
      <c r="L122" s="132"/>
      <c r="P122" s="132"/>
    </row>
    <row r="123" spans="4:16" ht="15.75" customHeight="1">
      <c r="D123" s="132"/>
      <c r="H123" s="132"/>
      <c r="L123" s="132"/>
      <c r="P123" s="132"/>
    </row>
    <row r="124" spans="4:16" ht="15.75" customHeight="1">
      <c r="D124" s="132"/>
      <c r="H124" s="132"/>
      <c r="L124" s="132"/>
      <c r="P124" s="132"/>
    </row>
    <row r="125" spans="4:16" ht="15.75" customHeight="1">
      <c r="D125" s="132"/>
      <c r="H125" s="132"/>
      <c r="L125" s="132"/>
      <c r="P125" s="132"/>
    </row>
    <row r="126" spans="4:16" ht="15.75" customHeight="1">
      <c r="D126" s="132"/>
      <c r="H126" s="132"/>
      <c r="L126" s="132"/>
      <c r="P126" s="132"/>
    </row>
    <row r="127" spans="4:16" ht="15.75" customHeight="1">
      <c r="D127" s="132"/>
      <c r="H127" s="132"/>
      <c r="L127" s="132"/>
      <c r="P127" s="132"/>
    </row>
    <row r="128" spans="4:16" ht="15.75" customHeight="1">
      <c r="D128" s="132"/>
      <c r="H128" s="132"/>
      <c r="L128" s="132"/>
      <c r="P128" s="132"/>
    </row>
    <row r="129" spans="4:16" ht="15.75" customHeight="1">
      <c r="D129" s="132"/>
      <c r="H129" s="132"/>
      <c r="L129" s="132"/>
      <c r="P129" s="132"/>
    </row>
    <row r="130" spans="4:16" ht="15.75" customHeight="1">
      <c r="D130" s="132"/>
      <c r="H130" s="132"/>
      <c r="L130" s="132"/>
      <c r="P130" s="132"/>
    </row>
    <row r="131" spans="4:16" ht="15.75" customHeight="1">
      <c r="D131" s="132"/>
      <c r="H131" s="132"/>
      <c r="L131" s="132"/>
      <c r="P131" s="132"/>
    </row>
    <row r="132" spans="4:16" ht="15.75" customHeight="1">
      <c r="D132" s="132"/>
      <c r="H132" s="132"/>
      <c r="L132" s="132"/>
      <c r="P132" s="132"/>
    </row>
    <row r="133" spans="4:16" ht="15.75" customHeight="1">
      <c r="D133" s="132"/>
      <c r="H133" s="132"/>
      <c r="L133" s="132"/>
      <c r="P133" s="132"/>
    </row>
    <row r="134" spans="4:16" ht="15.75" customHeight="1">
      <c r="D134" s="132"/>
      <c r="H134" s="132"/>
      <c r="L134" s="132"/>
      <c r="P134" s="132"/>
    </row>
    <row r="135" spans="4:16" ht="15.75" customHeight="1">
      <c r="D135" s="132"/>
      <c r="H135" s="132"/>
      <c r="L135" s="132"/>
      <c r="P135" s="132"/>
    </row>
    <row r="136" spans="4:16" ht="15.75" customHeight="1">
      <c r="D136" s="132"/>
      <c r="H136" s="132"/>
      <c r="L136" s="132"/>
      <c r="P136" s="132"/>
    </row>
    <row r="137" spans="4:16" ht="15.75" customHeight="1">
      <c r="D137" s="132"/>
      <c r="H137" s="132"/>
      <c r="L137" s="132"/>
      <c r="P137" s="132"/>
    </row>
    <row r="138" spans="4:16" ht="15.75" customHeight="1">
      <c r="D138" s="132"/>
      <c r="H138" s="132"/>
      <c r="L138" s="132"/>
      <c r="P138" s="132"/>
    </row>
    <row r="139" spans="4:16" ht="15.75" customHeight="1">
      <c r="D139" s="132"/>
      <c r="H139" s="132"/>
      <c r="L139" s="132"/>
      <c r="P139" s="132"/>
    </row>
    <row r="140" spans="4:16" ht="15.75" customHeight="1">
      <c r="D140" s="132"/>
      <c r="H140" s="132"/>
      <c r="L140" s="132"/>
      <c r="P140" s="132"/>
    </row>
    <row r="141" spans="4:16" ht="15.75" customHeight="1">
      <c r="D141" s="132"/>
      <c r="H141" s="132"/>
      <c r="L141" s="132"/>
      <c r="P141" s="132"/>
    </row>
    <row r="142" spans="4:16" ht="15.75" customHeight="1">
      <c r="D142" s="132"/>
      <c r="H142" s="132"/>
      <c r="L142" s="132"/>
      <c r="P142" s="132"/>
    </row>
    <row r="143" spans="4:16" ht="15.75" customHeight="1">
      <c r="D143" s="132"/>
      <c r="H143" s="132"/>
      <c r="L143" s="132"/>
      <c r="P143" s="132"/>
    </row>
    <row r="144" spans="4:16" ht="15.75" customHeight="1">
      <c r="D144" s="132"/>
      <c r="H144" s="132"/>
      <c r="L144" s="132"/>
      <c r="P144" s="132"/>
    </row>
    <row r="145" spans="4:16" ht="15.75" customHeight="1">
      <c r="D145" s="132"/>
      <c r="H145" s="132"/>
      <c r="L145" s="132"/>
      <c r="P145" s="132"/>
    </row>
    <row r="146" spans="4:16" ht="15.75" customHeight="1">
      <c r="D146" s="132"/>
      <c r="H146" s="132"/>
      <c r="L146" s="132"/>
      <c r="P146" s="132"/>
    </row>
    <row r="147" spans="4:16" ht="15.75" customHeight="1">
      <c r="D147" s="132"/>
      <c r="H147" s="132"/>
      <c r="L147" s="132"/>
      <c r="P147" s="132"/>
    </row>
    <row r="148" spans="4:16" ht="15.75" customHeight="1">
      <c r="D148" s="132"/>
      <c r="H148" s="132"/>
      <c r="L148" s="132"/>
      <c r="P148" s="132"/>
    </row>
    <row r="149" spans="4:16" ht="15.75" customHeight="1">
      <c r="D149" s="132"/>
      <c r="H149" s="132"/>
      <c r="L149" s="132"/>
      <c r="P149" s="132"/>
    </row>
    <row r="150" spans="4:16" ht="15.75" customHeight="1">
      <c r="D150" s="132"/>
      <c r="H150" s="132"/>
      <c r="L150" s="132"/>
      <c r="P150" s="132"/>
    </row>
    <row r="151" spans="4:16" ht="15.75" customHeight="1">
      <c r="D151" s="132"/>
      <c r="H151" s="132"/>
      <c r="L151" s="132"/>
      <c r="P151" s="132"/>
    </row>
    <row r="152" spans="4:16" ht="15.75" customHeight="1">
      <c r="D152" s="132"/>
      <c r="H152" s="132"/>
      <c r="L152" s="132"/>
      <c r="P152" s="132"/>
    </row>
    <row r="153" spans="4:16" ht="15.75" customHeight="1">
      <c r="D153" s="132"/>
      <c r="H153" s="132"/>
      <c r="L153" s="132"/>
      <c r="P153" s="132"/>
    </row>
    <row r="154" spans="4:16" ht="15.75" customHeight="1">
      <c r="D154" s="132"/>
      <c r="H154" s="132"/>
      <c r="L154" s="132"/>
      <c r="P154" s="132"/>
    </row>
    <row r="155" spans="4:16" ht="15.75" customHeight="1">
      <c r="D155" s="132"/>
      <c r="H155" s="132"/>
      <c r="L155" s="132"/>
      <c r="P155" s="132"/>
    </row>
    <row r="156" spans="4:16" ht="15.75" customHeight="1">
      <c r="D156" s="132"/>
      <c r="H156" s="132"/>
      <c r="L156" s="132"/>
      <c r="P156" s="132"/>
    </row>
    <row r="157" spans="4:16" ht="15.75" customHeight="1">
      <c r="D157" s="132"/>
      <c r="H157" s="132"/>
      <c r="L157" s="132"/>
      <c r="P157" s="132"/>
    </row>
    <row r="158" spans="4:16" ht="15.75" customHeight="1">
      <c r="D158" s="132"/>
      <c r="H158" s="132"/>
      <c r="L158" s="132"/>
      <c r="P158" s="132"/>
    </row>
    <row r="159" spans="4:16" ht="15.75" customHeight="1">
      <c r="D159" s="132"/>
      <c r="H159" s="132"/>
      <c r="L159" s="132"/>
      <c r="P159" s="132"/>
    </row>
    <row r="160" spans="4:16" ht="15.75" customHeight="1">
      <c r="D160" s="132"/>
      <c r="H160" s="132"/>
      <c r="L160" s="132"/>
      <c r="P160" s="132"/>
    </row>
    <row r="161" spans="4:16" ht="15.75" customHeight="1">
      <c r="D161" s="132"/>
      <c r="H161" s="132"/>
      <c r="L161" s="132"/>
      <c r="P161" s="132"/>
    </row>
    <row r="162" spans="4:16" ht="15.75" customHeight="1">
      <c r="D162" s="132"/>
      <c r="H162" s="132"/>
      <c r="L162" s="132"/>
      <c r="P162" s="132"/>
    </row>
    <row r="163" spans="4:16" ht="15.75" customHeight="1">
      <c r="D163" s="132"/>
      <c r="H163" s="132"/>
      <c r="L163" s="132"/>
      <c r="P163" s="132"/>
    </row>
    <row r="164" spans="4:16" ht="15.75" customHeight="1">
      <c r="D164" s="132"/>
      <c r="H164" s="132"/>
      <c r="L164" s="132"/>
      <c r="P164" s="132"/>
    </row>
    <row r="165" spans="4:16" ht="15.75" customHeight="1">
      <c r="D165" s="132"/>
      <c r="H165" s="132"/>
      <c r="L165" s="132"/>
      <c r="P165" s="132"/>
    </row>
    <row r="166" spans="4:16" ht="15.75" customHeight="1">
      <c r="D166" s="132"/>
      <c r="H166" s="132"/>
      <c r="L166" s="132"/>
      <c r="P166" s="132"/>
    </row>
    <row r="167" spans="4:16" ht="15.75" customHeight="1">
      <c r="D167" s="132"/>
      <c r="H167" s="132"/>
      <c r="L167" s="132"/>
      <c r="P167" s="132"/>
    </row>
    <row r="168" spans="4:16" ht="15.75" customHeight="1">
      <c r="D168" s="132"/>
      <c r="H168" s="132"/>
      <c r="L168" s="132"/>
      <c r="P168" s="132"/>
    </row>
    <row r="169" spans="4:16" ht="15.75" customHeight="1">
      <c r="D169" s="132"/>
      <c r="H169" s="132"/>
      <c r="L169" s="132"/>
      <c r="P169" s="132"/>
    </row>
    <row r="170" spans="4:16" ht="15.75" customHeight="1">
      <c r="D170" s="132"/>
      <c r="H170" s="132"/>
      <c r="L170" s="132"/>
      <c r="P170" s="132"/>
    </row>
    <row r="171" spans="4:16" ht="15.75" customHeight="1">
      <c r="D171" s="132"/>
      <c r="H171" s="132"/>
      <c r="L171" s="132"/>
      <c r="P171" s="132"/>
    </row>
    <row r="172" spans="4:16" ht="15.75" customHeight="1">
      <c r="D172" s="132"/>
      <c r="H172" s="132"/>
      <c r="L172" s="132"/>
      <c r="P172" s="132"/>
    </row>
    <row r="173" spans="4:16" ht="15.75" customHeight="1">
      <c r="D173" s="132"/>
      <c r="H173" s="132"/>
      <c r="L173" s="132"/>
      <c r="P173" s="132"/>
    </row>
    <row r="174" spans="4:16" ht="15.75" customHeight="1">
      <c r="D174" s="132"/>
      <c r="H174" s="132"/>
      <c r="L174" s="132"/>
      <c r="P174" s="132"/>
    </row>
    <row r="175" spans="4:16" ht="15.75" customHeight="1">
      <c r="D175" s="132"/>
      <c r="H175" s="132"/>
      <c r="L175" s="132"/>
      <c r="P175" s="132"/>
    </row>
    <row r="176" spans="4:16" ht="15.75" customHeight="1">
      <c r="D176" s="132"/>
      <c r="H176" s="132"/>
      <c r="L176" s="132"/>
      <c r="P176" s="132"/>
    </row>
    <row r="177" spans="4:16" ht="15.75" customHeight="1">
      <c r="D177" s="132"/>
      <c r="H177" s="132"/>
      <c r="L177" s="132"/>
      <c r="P177" s="132"/>
    </row>
    <row r="178" spans="4:16" ht="15.75" customHeight="1">
      <c r="D178" s="132"/>
      <c r="H178" s="132"/>
      <c r="L178" s="132"/>
      <c r="P178" s="132"/>
    </row>
    <row r="179" spans="4:16" ht="15.75" customHeight="1">
      <c r="D179" s="132"/>
      <c r="H179" s="132"/>
      <c r="L179" s="132"/>
      <c r="P179" s="132"/>
    </row>
    <row r="180" spans="4:16" ht="15.75" customHeight="1">
      <c r="D180" s="132"/>
      <c r="H180" s="132"/>
      <c r="L180" s="132"/>
      <c r="P180" s="132"/>
    </row>
    <row r="181" spans="4:16" ht="15.75" customHeight="1">
      <c r="D181" s="132"/>
      <c r="H181" s="132"/>
      <c r="L181" s="132"/>
      <c r="P181" s="132"/>
    </row>
    <row r="182" spans="4:16" ht="15.75" customHeight="1">
      <c r="D182" s="132"/>
      <c r="H182" s="132"/>
      <c r="L182" s="132"/>
      <c r="P182" s="132"/>
    </row>
    <row r="183" spans="4:16" ht="15.75" customHeight="1">
      <c r="D183" s="132"/>
      <c r="H183" s="132"/>
      <c r="L183" s="132"/>
      <c r="P183" s="132"/>
    </row>
    <row r="184" spans="4:16" ht="15.75" customHeight="1">
      <c r="D184" s="132"/>
      <c r="H184" s="132"/>
      <c r="L184" s="132"/>
      <c r="P184" s="132"/>
    </row>
    <row r="185" spans="4:16" ht="15.75" customHeight="1">
      <c r="D185" s="132"/>
      <c r="H185" s="132"/>
      <c r="L185" s="132"/>
      <c r="P185" s="132"/>
    </row>
    <row r="186" spans="4:16" ht="15.75" customHeight="1">
      <c r="D186" s="132"/>
      <c r="H186" s="132"/>
      <c r="L186" s="132"/>
      <c r="P186" s="132"/>
    </row>
    <row r="187" spans="4:16" ht="15.75" customHeight="1">
      <c r="D187" s="132"/>
      <c r="H187" s="132"/>
      <c r="L187" s="132"/>
      <c r="P187" s="132"/>
    </row>
    <row r="188" spans="4:16" ht="15.75" customHeight="1">
      <c r="D188" s="132"/>
      <c r="H188" s="132"/>
      <c r="L188" s="132"/>
      <c r="P188" s="132"/>
    </row>
    <row r="189" spans="4:16" ht="15.75" customHeight="1">
      <c r="D189" s="132"/>
      <c r="H189" s="132"/>
      <c r="L189" s="132"/>
      <c r="P189" s="132"/>
    </row>
    <row r="190" spans="4:16" ht="15.75" customHeight="1">
      <c r="D190" s="132"/>
      <c r="H190" s="132"/>
      <c r="L190" s="132"/>
      <c r="P190" s="132"/>
    </row>
    <row r="191" spans="4:16" ht="15.75" customHeight="1">
      <c r="D191" s="132"/>
      <c r="H191" s="132"/>
      <c r="L191" s="132"/>
      <c r="P191" s="132"/>
    </row>
    <row r="192" spans="4:16" ht="15.75" customHeight="1">
      <c r="D192" s="132"/>
      <c r="H192" s="132"/>
      <c r="L192" s="132"/>
      <c r="P192" s="132"/>
    </row>
    <row r="193" spans="4:16" ht="15.75" customHeight="1">
      <c r="D193" s="132"/>
      <c r="H193" s="132"/>
      <c r="L193" s="132"/>
      <c r="P193" s="132"/>
    </row>
    <row r="194" spans="4:16" ht="15.75" customHeight="1">
      <c r="D194" s="132"/>
      <c r="H194" s="132"/>
      <c r="L194" s="132"/>
      <c r="P194" s="132"/>
    </row>
    <row r="195" spans="4:16" ht="15.75" customHeight="1">
      <c r="D195" s="132"/>
      <c r="H195" s="132"/>
      <c r="L195" s="132"/>
      <c r="P195" s="132"/>
    </row>
    <row r="196" spans="4:16" ht="15.75" customHeight="1">
      <c r="D196" s="132"/>
      <c r="H196" s="132"/>
      <c r="L196" s="132"/>
      <c r="P196" s="132"/>
    </row>
    <row r="197" spans="4:16" ht="15.75" customHeight="1">
      <c r="D197" s="132"/>
      <c r="H197" s="132"/>
      <c r="L197" s="132"/>
      <c r="P197" s="132"/>
    </row>
    <row r="198" spans="4:16" ht="15.75" customHeight="1">
      <c r="D198" s="132"/>
      <c r="H198" s="132"/>
      <c r="L198" s="132"/>
      <c r="P198" s="132"/>
    </row>
    <row r="199" spans="4:16" ht="15.75" customHeight="1">
      <c r="D199" s="132"/>
      <c r="H199" s="132"/>
      <c r="L199" s="132"/>
      <c r="P199" s="132"/>
    </row>
    <row r="200" spans="4:16" ht="15.75" customHeight="1">
      <c r="D200" s="132"/>
      <c r="H200" s="132"/>
      <c r="L200" s="132"/>
      <c r="P200" s="132"/>
    </row>
    <row r="201" spans="4:16" ht="15.75" customHeight="1">
      <c r="D201" s="132"/>
      <c r="H201" s="132"/>
      <c r="L201" s="132"/>
      <c r="P201" s="132"/>
    </row>
    <row r="202" spans="4:16" ht="15.75" customHeight="1">
      <c r="D202" s="132"/>
      <c r="H202" s="132"/>
      <c r="L202" s="132"/>
      <c r="P202" s="132"/>
    </row>
    <row r="203" spans="4:16" ht="15.75" customHeight="1">
      <c r="D203" s="132"/>
      <c r="H203" s="132"/>
      <c r="L203" s="132"/>
      <c r="P203" s="132"/>
    </row>
    <row r="204" spans="4:16" ht="15.75" customHeight="1">
      <c r="D204" s="132"/>
      <c r="H204" s="132"/>
      <c r="L204" s="132"/>
      <c r="P204" s="132"/>
    </row>
    <row r="205" spans="4:16" ht="15.75" customHeight="1">
      <c r="D205" s="132"/>
      <c r="H205" s="132"/>
      <c r="L205" s="132"/>
      <c r="P205" s="132"/>
    </row>
    <row r="206" spans="4:16" ht="15.75" customHeight="1">
      <c r="D206" s="132"/>
      <c r="H206" s="132"/>
      <c r="L206" s="132"/>
      <c r="P206" s="132"/>
    </row>
    <row r="207" spans="4:16" ht="15.75" customHeight="1">
      <c r="D207" s="132"/>
      <c r="H207" s="132"/>
      <c r="L207" s="132"/>
      <c r="P207" s="132"/>
    </row>
    <row r="208" spans="4:16" ht="15.75" customHeight="1">
      <c r="D208" s="132"/>
      <c r="H208" s="132"/>
      <c r="L208" s="132"/>
      <c r="P208" s="132"/>
    </row>
    <row r="209" spans="4:16" ht="15.75" customHeight="1">
      <c r="D209" s="132"/>
      <c r="H209" s="132"/>
      <c r="L209" s="132"/>
      <c r="P209" s="132"/>
    </row>
    <row r="210" spans="4:16" ht="15.75" customHeight="1">
      <c r="D210" s="132"/>
      <c r="H210" s="132"/>
      <c r="L210" s="132"/>
      <c r="P210" s="132"/>
    </row>
    <row r="211" spans="4:16" ht="15.75" customHeight="1">
      <c r="D211" s="132"/>
      <c r="H211" s="132"/>
      <c r="L211" s="132"/>
      <c r="P211" s="132"/>
    </row>
    <row r="212" spans="4:16" ht="15.75" customHeight="1">
      <c r="D212" s="132"/>
      <c r="H212" s="132"/>
      <c r="L212" s="132"/>
      <c r="P212" s="132"/>
    </row>
    <row r="213" spans="4:16" ht="15.75" customHeight="1">
      <c r="D213" s="132"/>
      <c r="H213" s="132"/>
      <c r="L213" s="132"/>
      <c r="P213" s="132"/>
    </row>
    <row r="214" spans="4:16" ht="15.75" customHeight="1">
      <c r="D214" s="132"/>
      <c r="H214" s="132"/>
      <c r="L214" s="132"/>
      <c r="P214" s="132"/>
    </row>
    <row r="215" spans="4:16" ht="15.75" customHeight="1">
      <c r="D215" s="132"/>
      <c r="H215" s="132"/>
      <c r="L215" s="132"/>
      <c r="P215" s="132"/>
    </row>
    <row r="216" spans="4:16" ht="15.75" customHeight="1">
      <c r="D216" s="132"/>
      <c r="H216" s="132"/>
      <c r="L216" s="132"/>
      <c r="P216" s="132"/>
    </row>
    <row r="217" spans="4:16" ht="15.75" customHeight="1">
      <c r="D217" s="132"/>
      <c r="H217" s="132"/>
      <c r="L217" s="132"/>
      <c r="P217" s="132"/>
    </row>
    <row r="218" spans="4:16" ht="15.75" customHeight="1">
      <c r="D218" s="132"/>
      <c r="H218" s="132"/>
      <c r="L218" s="132"/>
      <c r="P218" s="132"/>
    </row>
    <row r="219" spans="4:16" ht="15.75" customHeight="1">
      <c r="D219" s="132"/>
      <c r="H219" s="132"/>
      <c r="L219" s="132"/>
      <c r="P219" s="132"/>
    </row>
    <row r="220" spans="4:16" ht="15.75" customHeight="1">
      <c r="D220" s="132"/>
      <c r="H220" s="132"/>
      <c r="L220" s="132"/>
      <c r="P220" s="132"/>
    </row>
    <row r="221" spans="4:16" ht="15.75" customHeight="1">
      <c r="D221" s="132"/>
      <c r="H221" s="132"/>
      <c r="L221" s="132"/>
      <c r="P221" s="132"/>
    </row>
    <row r="222" spans="4:16" ht="15.75" customHeight="1">
      <c r="D222" s="132"/>
      <c r="H222" s="132"/>
      <c r="L222" s="132"/>
      <c r="P222" s="132"/>
    </row>
    <row r="223" spans="4:16" ht="15.75" customHeight="1">
      <c r="D223" s="132"/>
      <c r="H223" s="132"/>
      <c r="L223" s="132"/>
      <c r="P223" s="132"/>
    </row>
    <row r="224" spans="4:16" ht="15.75" customHeight="1">
      <c r="D224" s="132"/>
      <c r="H224" s="132"/>
      <c r="L224" s="132"/>
      <c r="P224" s="132"/>
    </row>
    <row r="225" spans="4:16" ht="15.75" customHeight="1">
      <c r="D225" s="132"/>
      <c r="H225" s="132"/>
      <c r="L225" s="132"/>
      <c r="P225" s="132"/>
    </row>
    <row r="226" spans="4:16" ht="15.75" customHeight="1">
      <c r="D226" s="132"/>
      <c r="H226" s="132"/>
      <c r="L226" s="132"/>
      <c r="P226" s="132"/>
    </row>
    <row r="227" spans="4:16" ht="15.75" customHeight="1">
      <c r="D227" s="132"/>
      <c r="H227" s="132"/>
      <c r="L227" s="132"/>
      <c r="P227" s="132"/>
    </row>
    <row r="228" spans="4:16" ht="15.75" customHeight="1">
      <c r="D228" s="132"/>
      <c r="H228" s="132"/>
      <c r="L228" s="132"/>
      <c r="P228" s="132"/>
    </row>
    <row r="229" spans="4:16" ht="15.75" customHeight="1">
      <c r="D229" s="132"/>
      <c r="H229" s="132"/>
      <c r="L229" s="132"/>
      <c r="P229" s="132"/>
    </row>
    <row r="230" spans="4:16" ht="15.75" customHeight="1">
      <c r="D230" s="132"/>
      <c r="H230" s="132"/>
      <c r="L230" s="132"/>
      <c r="P230" s="132"/>
    </row>
    <row r="231" spans="4:16" ht="15.75" customHeight="1">
      <c r="D231" s="132"/>
      <c r="H231" s="132"/>
      <c r="L231" s="132"/>
      <c r="P231" s="132"/>
    </row>
    <row r="232" spans="4:16" ht="15.75" customHeight="1">
      <c r="D232" s="132"/>
      <c r="H232" s="132"/>
      <c r="L232" s="132"/>
      <c r="P232" s="132"/>
    </row>
    <row r="233" spans="4:16" ht="15.75" customHeight="1">
      <c r="D233" s="132"/>
      <c r="H233" s="132"/>
      <c r="L233" s="132"/>
      <c r="P233" s="132"/>
    </row>
    <row r="234" spans="4:16" ht="15.75" customHeight="1">
      <c r="D234" s="132"/>
      <c r="H234" s="132"/>
      <c r="L234" s="132"/>
      <c r="P234" s="132"/>
    </row>
    <row r="235" spans="4:16" ht="15.75" customHeight="1">
      <c r="D235" s="132"/>
      <c r="H235" s="132"/>
      <c r="L235" s="132"/>
      <c r="P235" s="132"/>
    </row>
    <row r="236" spans="4:16" ht="15.75" customHeight="1">
      <c r="D236" s="132"/>
      <c r="H236" s="132"/>
      <c r="L236" s="132"/>
      <c r="P236" s="132"/>
    </row>
    <row r="237" spans="4:16" ht="15.75" customHeight="1">
      <c r="D237" s="132"/>
      <c r="H237" s="132"/>
      <c r="L237" s="132"/>
      <c r="P237" s="132"/>
    </row>
    <row r="238" spans="4:16" ht="15.75" customHeight="1">
      <c r="D238" s="132"/>
      <c r="H238" s="132"/>
      <c r="L238" s="132"/>
      <c r="P238" s="132"/>
    </row>
    <row r="239" spans="4:16" ht="15.75" customHeight="1">
      <c r="D239" s="132"/>
      <c r="H239" s="132"/>
      <c r="L239" s="132"/>
      <c r="P239" s="132"/>
    </row>
    <row r="240" spans="4:16" ht="15.75" customHeight="1">
      <c r="D240" s="132"/>
      <c r="H240" s="132"/>
      <c r="L240" s="132"/>
      <c r="P240" s="132"/>
    </row>
    <row r="241" spans="4:16" ht="15.75" customHeight="1">
      <c r="D241" s="132"/>
      <c r="H241" s="132"/>
      <c r="L241" s="132"/>
      <c r="P241" s="132"/>
    </row>
    <row r="242" spans="4:16" ht="15.75" customHeight="1">
      <c r="D242" s="132"/>
      <c r="H242" s="132"/>
      <c r="L242" s="132"/>
      <c r="P242" s="132"/>
    </row>
    <row r="243" spans="4:16" ht="15.75" customHeight="1">
      <c r="D243" s="132"/>
      <c r="H243" s="132"/>
      <c r="L243" s="132"/>
      <c r="P243" s="132"/>
    </row>
    <row r="244" spans="4:16" ht="15.75" customHeight="1">
      <c r="D244" s="132"/>
      <c r="H244" s="132"/>
      <c r="L244" s="132"/>
      <c r="P244" s="132"/>
    </row>
    <row r="245" spans="4:16" ht="15.75" customHeight="1">
      <c r="D245" s="132"/>
      <c r="H245" s="132"/>
      <c r="L245" s="132"/>
      <c r="P245" s="132"/>
    </row>
    <row r="246" spans="4:16" ht="15.75" customHeight="1">
      <c r="D246" s="132"/>
      <c r="H246" s="132"/>
      <c r="L246" s="132"/>
      <c r="P246" s="132"/>
    </row>
    <row r="247" spans="4:16" ht="15.75" customHeight="1">
      <c r="D247" s="132"/>
      <c r="H247" s="132"/>
      <c r="L247" s="132"/>
      <c r="P247" s="132"/>
    </row>
    <row r="248" spans="4:16" ht="15.75" customHeight="1">
      <c r="D248" s="132"/>
      <c r="H248" s="132"/>
      <c r="L248" s="132"/>
      <c r="P248" s="132"/>
    </row>
    <row r="249" spans="4:16" ht="15.75" customHeight="1">
      <c r="D249" s="132"/>
      <c r="H249" s="132"/>
      <c r="L249" s="132"/>
      <c r="P249" s="132"/>
    </row>
    <row r="250" spans="4:16" ht="15.75" customHeight="1">
      <c r="D250" s="132"/>
      <c r="H250" s="132"/>
      <c r="L250" s="132"/>
      <c r="P250" s="132"/>
    </row>
    <row r="251" spans="4:16" ht="15.75" customHeight="1">
      <c r="D251" s="132"/>
      <c r="H251" s="132"/>
      <c r="L251" s="132"/>
      <c r="P251" s="132"/>
    </row>
    <row r="252" spans="4:16" ht="15.75" customHeight="1">
      <c r="D252" s="132"/>
      <c r="H252" s="132"/>
      <c r="L252" s="132"/>
      <c r="P252" s="132"/>
    </row>
    <row r="253" spans="4:16" ht="15.75" customHeight="1">
      <c r="D253" s="132"/>
      <c r="H253" s="132"/>
      <c r="L253" s="132"/>
      <c r="P253" s="132"/>
    </row>
    <row r="254" spans="4:16" ht="15.75" customHeight="1">
      <c r="D254" s="132"/>
      <c r="H254" s="132"/>
      <c r="L254" s="132"/>
      <c r="P254" s="132"/>
    </row>
    <row r="255" spans="4:16" ht="15.75" customHeight="1">
      <c r="D255" s="132"/>
      <c r="H255" s="132"/>
      <c r="L255" s="132"/>
      <c r="P255" s="132"/>
    </row>
    <row r="256" spans="4:16" ht="15.75" customHeight="1">
      <c r="D256" s="132"/>
      <c r="H256" s="132"/>
      <c r="L256" s="132"/>
      <c r="P256" s="132"/>
    </row>
    <row r="257" spans="4:16" ht="15.75" customHeight="1">
      <c r="D257" s="132"/>
      <c r="H257" s="132"/>
      <c r="L257" s="132"/>
      <c r="P257" s="132"/>
    </row>
    <row r="258" spans="4:16" ht="15.75" customHeight="1">
      <c r="D258" s="132"/>
      <c r="H258" s="132"/>
      <c r="L258" s="132"/>
      <c r="P258" s="132"/>
    </row>
    <row r="259" spans="4:16" ht="15.75" customHeight="1">
      <c r="D259" s="132"/>
      <c r="H259" s="132"/>
      <c r="L259" s="132"/>
      <c r="P259" s="132"/>
    </row>
    <row r="260" spans="4:16" ht="15.75" customHeight="1">
      <c r="D260" s="132"/>
      <c r="H260" s="132"/>
      <c r="L260" s="132"/>
      <c r="P260" s="132"/>
    </row>
    <row r="261" spans="4:16" ht="15.75" customHeight="1">
      <c r="D261" s="132"/>
      <c r="H261" s="132"/>
      <c r="L261" s="132"/>
      <c r="P261" s="132"/>
    </row>
    <row r="262" spans="4:16" ht="15.75" customHeight="1">
      <c r="D262" s="132"/>
      <c r="H262" s="132"/>
      <c r="L262" s="132"/>
      <c r="P262" s="132"/>
    </row>
    <row r="263" spans="4:16" ht="15.75" customHeight="1">
      <c r="D263" s="132"/>
      <c r="H263" s="132"/>
      <c r="L263" s="132"/>
      <c r="P263" s="132"/>
    </row>
    <row r="264" spans="4:16" ht="15.75" customHeight="1">
      <c r="D264" s="132"/>
      <c r="H264" s="132"/>
      <c r="L264" s="132"/>
      <c r="P264" s="132"/>
    </row>
    <row r="265" spans="4:16" ht="15.75" customHeight="1">
      <c r="D265" s="132"/>
      <c r="H265" s="132"/>
      <c r="L265" s="132"/>
      <c r="P265" s="132"/>
    </row>
    <row r="266" spans="4:16" ht="15.75" customHeight="1">
      <c r="D266" s="132"/>
      <c r="H266" s="132"/>
      <c r="L266" s="132"/>
      <c r="P266" s="132"/>
    </row>
    <row r="267" spans="4:16" ht="15.75" customHeight="1">
      <c r="D267" s="132"/>
      <c r="H267" s="132"/>
      <c r="L267" s="132"/>
      <c r="P267" s="132"/>
    </row>
    <row r="268" spans="4:16" ht="15.75" customHeight="1">
      <c r="D268" s="132"/>
      <c r="H268" s="132"/>
      <c r="L268" s="132"/>
      <c r="P268" s="132"/>
    </row>
    <row r="269" spans="4:16" ht="15.75" customHeight="1">
      <c r="D269" s="132"/>
      <c r="H269" s="132"/>
      <c r="L269" s="132"/>
      <c r="P269" s="132"/>
    </row>
    <row r="270" spans="4:16" ht="15.75" customHeight="1">
      <c r="D270" s="132"/>
      <c r="H270" s="132"/>
      <c r="L270" s="132"/>
      <c r="P270" s="132"/>
    </row>
    <row r="271" spans="4:16" ht="15.75" customHeight="1">
      <c r="D271" s="132"/>
      <c r="H271" s="132"/>
      <c r="L271" s="132"/>
      <c r="P271" s="132"/>
    </row>
    <row r="272" spans="4:16" ht="15.75" customHeight="1">
      <c r="D272" s="132"/>
      <c r="H272" s="132"/>
      <c r="L272" s="132"/>
      <c r="P272" s="132"/>
    </row>
    <row r="273" spans="4:16" ht="15.75" customHeight="1">
      <c r="D273" s="132"/>
      <c r="H273" s="132"/>
      <c r="L273" s="132"/>
      <c r="P273" s="132"/>
    </row>
    <row r="274" spans="4:16" ht="15.75" customHeight="1">
      <c r="D274" s="132"/>
      <c r="H274" s="132"/>
      <c r="L274" s="132"/>
      <c r="P274" s="132"/>
    </row>
    <row r="275" spans="4:16" ht="15.75" customHeight="1">
      <c r="D275" s="132"/>
      <c r="H275" s="132"/>
      <c r="L275" s="132"/>
      <c r="P275" s="132"/>
    </row>
    <row r="276" spans="4:16" ht="15.75" customHeight="1">
      <c r="D276" s="132"/>
      <c r="H276" s="132"/>
      <c r="L276" s="132"/>
      <c r="P276" s="132"/>
    </row>
    <row r="277" spans="4:16" ht="15.75" customHeight="1">
      <c r="D277" s="132"/>
      <c r="H277" s="132"/>
      <c r="L277" s="132"/>
      <c r="P277" s="132"/>
    </row>
    <row r="278" spans="4:16" ht="15.75" customHeight="1">
      <c r="D278" s="132"/>
      <c r="H278" s="132"/>
      <c r="L278" s="132"/>
      <c r="P278" s="132"/>
    </row>
    <row r="279" spans="4:16" ht="15.75" customHeight="1">
      <c r="D279" s="132"/>
      <c r="H279" s="132"/>
      <c r="L279" s="132"/>
      <c r="P279" s="132"/>
    </row>
    <row r="280" spans="4:16" ht="15.75" customHeight="1">
      <c r="D280" s="132"/>
      <c r="H280" s="132"/>
      <c r="L280" s="132"/>
      <c r="P280" s="132"/>
    </row>
    <row r="281" spans="4:16" ht="15.75" customHeight="1">
      <c r="D281" s="132"/>
      <c r="H281" s="132"/>
      <c r="L281" s="132"/>
      <c r="P281" s="132"/>
    </row>
    <row r="282" spans="4:16" ht="15.75" customHeight="1">
      <c r="D282" s="132"/>
      <c r="H282" s="132"/>
      <c r="L282" s="132"/>
      <c r="P282" s="132"/>
    </row>
    <row r="283" spans="4:16" ht="15.75" customHeight="1">
      <c r="D283" s="132"/>
      <c r="H283" s="132"/>
      <c r="L283" s="132"/>
      <c r="P283" s="132"/>
    </row>
    <row r="284" spans="4:16" ht="15.75" customHeight="1">
      <c r="D284" s="132"/>
      <c r="H284" s="132"/>
      <c r="L284" s="132"/>
      <c r="P284" s="132"/>
    </row>
    <row r="285" spans="4:16" ht="15.75" customHeight="1">
      <c r="D285" s="132"/>
      <c r="H285" s="132"/>
      <c r="L285" s="132"/>
      <c r="P285" s="132"/>
    </row>
    <row r="286" spans="4:16" ht="15.75" customHeight="1">
      <c r="D286" s="132"/>
      <c r="H286" s="132"/>
      <c r="L286" s="132"/>
      <c r="P286" s="132"/>
    </row>
    <row r="287" spans="4:16" ht="15.75" customHeight="1">
      <c r="D287" s="132"/>
      <c r="H287" s="132"/>
      <c r="L287" s="132"/>
      <c r="P287" s="132"/>
    </row>
    <row r="288" spans="4:16" ht="15.75" customHeight="1">
      <c r="D288" s="132"/>
      <c r="H288" s="132"/>
      <c r="L288" s="132"/>
      <c r="P288" s="132"/>
    </row>
    <row r="289" spans="4:16" ht="15.75" customHeight="1">
      <c r="D289" s="132"/>
      <c r="H289" s="132"/>
      <c r="L289" s="132"/>
      <c r="P289" s="132"/>
    </row>
    <row r="290" spans="4:16" ht="15.75" customHeight="1">
      <c r="D290" s="132"/>
      <c r="H290" s="132"/>
      <c r="L290" s="132"/>
      <c r="P290" s="132"/>
    </row>
    <row r="291" spans="4:16" ht="15.75" customHeight="1">
      <c r="D291" s="132"/>
      <c r="H291" s="132"/>
      <c r="L291" s="132"/>
      <c r="P291" s="132"/>
    </row>
    <row r="292" spans="4:16" ht="15.75" customHeight="1">
      <c r="D292" s="132"/>
      <c r="H292" s="132"/>
      <c r="L292" s="132"/>
      <c r="P292" s="132"/>
    </row>
    <row r="293" spans="4:16" ht="15.75" customHeight="1">
      <c r="D293" s="132"/>
      <c r="H293" s="132"/>
      <c r="L293" s="132"/>
      <c r="P293" s="132"/>
    </row>
    <row r="294" spans="4:16" ht="15.75" customHeight="1">
      <c r="D294" s="132"/>
      <c r="H294" s="132"/>
      <c r="L294" s="132"/>
      <c r="P294" s="132"/>
    </row>
    <row r="295" spans="4:16" ht="15.75" customHeight="1">
      <c r="D295" s="132"/>
      <c r="H295" s="132"/>
      <c r="L295" s="132"/>
      <c r="P295" s="132"/>
    </row>
    <row r="296" spans="4:16" ht="15.75" customHeight="1">
      <c r="D296" s="132"/>
      <c r="H296" s="132"/>
      <c r="L296" s="132"/>
      <c r="P296" s="132"/>
    </row>
    <row r="297" spans="4:16" ht="15.75" customHeight="1">
      <c r="D297" s="132"/>
      <c r="H297" s="132"/>
      <c r="L297" s="132"/>
      <c r="P297" s="132"/>
    </row>
    <row r="298" spans="4:16" ht="15.75" customHeight="1">
      <c r="D298" s="132"/>
      <c r="H298" s="132"/>
      <c r="L298" s="132"/>
      <c r="P298" s="132"/>
    </row>
    <row r="299" spans="4:16" ht="15.75" customHeight="1">
      <c r="D299" s="132"/>
      <c r="H299" s="132"/>
      <c r="L299" s="132"/>
      <c r="P299" s="132"/>
    </row>
    <row r="300" spans="4:16" ht="15.75" customHeight="1">
      <c r="D300" s="132"/>
      <c r="H300" s="132"/>
      <c r="L300" s="132"/>
      <c r="P300" s="132"/>
    </row>
    <row r="301" spans="4:16" ht="15.75" customHeight="1">
      <c r="D301" s="132"/>
      <c r="H301" s="132"/>
      <c r="L301" s="132"/>
      <c r="P301" s="132"/>
    </row>
    <row r="302" spans="4:16" ht="15.75" customHeight="1">
      <c r="D302" s="132"/>
      <c r="H302" s="132"/>
      <c r="L302" s="132"/>
      <c r="P302" s="132"/>
    </row>
    <row r="303" spans="4:16" ht="15.75" customHeight="1">
      <c r="D303" s="132"/>
      <c r="H303" s="132"/>
      <c r="L303" s="132"/>
      <c r="P303" s="132"/>
    </row>
    <row r="304" spans="4:16" ht="15.75" customHeight="1">
      <c r="D304" s="132"/>
      <c r="H304" s="132"/>
      <c r="L304" s="132"/>
      <c r="P304" s="132"/>
    </row>
    <row r="305" spans="4:16" ht="15.75" customHeight="1">
      <c r="D305" s="132"/>
      <c r="H305" s="132"/>
      <c r="L305" s="132"/>
      <c r="P305" s="132"/>
    </row>
    <row r="306" spans="4:16" ht="15.75" customHeight="1">
      <c r="D306" s="132"/>
      <c r="H306" s="132"/>
      <c r="L306" s="132"/>
      <c r="P306" s="132"/>
    </row>
    <row r="307" spans="4:16" ht="15.75" customHeight="1">
      <c r="D307" s="132"/>
      <c r="H307" s="132"/>
      <c r="L307" s="132"/>
      <c r="P307" s="132"/>
    </row>
    <row r="308" spans="4:16" ht="15.75" customHeight="1">
      <c r="D308" s="132"/>
      <c r="H308" s="132"/>
      <c r="L308" s="132"/>
      <c r="P308" s="132"/>
    </row>
    <row r="309" spans="4:16" ht="15.75" customHeight="1">
      <c r="D309" s="132"/>
      <c r="H309" s="132"/>
      <c r="L309" s="132"/>
      <c r="P309" s="132"/>
    </row>
    <row r="310" spans="4:16" ht="15.75" customHeight="1">
      <c r="D310" s="132"/>
      <c r="H310" s="132"/>
      <c r="L310" s="132"/>
      <c r="P310" s="132"/>
    </row>
    <row r="311" spans="4:16" ht="15.75" customHeight="1">
      <c r="D311" s="132"/>
      <c r="H311" s="132"/>
      <c r="L311" s="132"/>
      <c r="P311" s="132"/>
    </row>
    <row r="312" spans="4:16" ht="15.75" customHeight="1">
      <c r="D312" s="132"/>
      <c r="H312" s="132"/>
      <c r="L312" s="132"/>
      <c r="P312" s="132"/>
    </row>
    <row r="313" spans="4:16" ht="15.75" customHeight="1">
      <c r="D313" s="132"/>
      <c r="H313" s="132"/>
      <c r="L313" s="132"/>
      <c r="P313" s="132"/>
    </row>
    <row r="314" spans="4:16" ht="15.75" customHeight="1">
      <c r="D314" s="132"/>
      <c r="H314" s="132"/>
      <c r="L314" s="132"/>
      <c r="P314" s="132"/>
    </row>
    <row r="315" spans="4:16" ht="15.75" customHeight="1">
      <c r="D315" s="132"/>
      <c r="H315" s="132"/>
      <c r="L315" s="132"/>
      <c r="P315" s="132"/>
    </row>
    <row r="316" spans="4:16" ht="15.75" customHeight="1">
      <c r="D316" s="132"/>
      <c r="H316" s="132"/>
      <c r="L316" s="132"/>
      <c r="P316" s="132"/>
    </row>
    <row r="317" spans="4:16" ht="15.75" customHeight="1">
      <c r="D317" s="132"/>
      <c r="H317" s="132"/>
      <c r="L317" s="132"/>
      <c r="P317" s="132"/>
    </row>
    <row r="318" spans="4:16" ht="15.75" customHeight="1">
      <c r="D318" s="132"/>
      <c r="H318" s="132"/>
      <c r="L318" s="132"/>
      <c r="P318" s="132"/>
    </row>
    <row r="319" spans="4:16" ht="15.75" customHeight="1">
      <c r="D319" s="132"/>
      <c r="H319" s="132"/>
      <c r="L319" s="132"/>
      <c r="P319" s="132"/>
    </row>
    <row r="320" spans="4:16" ht="15.75" customHeight="1">
      <c r="D320" s="132"/>
      <c r="H320" s="132"/>
      <c r="L320" s="132"/>
      <c r="P320" s="132"/>
    </row>
    <row r="321" spans="4:16" ht="15.75" customHeight="1">
      <c r="D321" s="132"/>
      <c r="H321" s="132"/>
      <c r="L321" s="132"/>
      <c r="P321" s="132"/>
    </row>
    <row r="322" spans="4:16" ht="15.75" customHeight="1">
      <c r="D322" s="132"/>
      <c r="H322" s="132"/>
      <c r="L322" s="132"/>
      <c r="P322" s="132"/>
    </row>
    <row r="323" spans="4:16" ht="15.75" customHeight="1">
      <c r="D323" s="132"/>
      <c r="H323" s="132"/>
      <c r="L323" s="132"/>
      <c r="P323" s="132"/>
    </row>
    <row r="324" spans="4:16" ht="15.75" customHeight="1">
      <c r="D324" s="132"/>
      <c r="H324" s="132"/>
      <c r="L324" s="132"/>
      <c r="P324" s="132"/>
    </row>
    <row r="325" spans="4:16" ht="15.75" customHeight="1">
      <c r="D325" s="132"/>
      <c r="H325" s="132"/>
      <c r="L325" s="132"/>
      <c r="P325" s="132"/>
    </row>
    <row r="326" spans="4:16" ht="15.75" customHeight="1">
      <c r="D326" s="132"/>
      <c r="H326" s="132"/>
      <c r="L326" s="132"/>
      <c r="P326" s="132"/>
    </row>
    <row r="327" spans="4:16" ht="15.75" customHeight="1">
      <c r="D327" s="132"/>
      <c r="H327" s="132"/>
      <c r="L327" s="132"/>
      <c r="P327" s="132"/>
    </row>
    <row r="328" spans="4:16" ht="15.75" customHeight="1">
      <c r="D328" s="132"/>
      <c r="H328" s="132"/>
      <c r="L328" s="132"/>
      <c r="P328" s="132"/>
    </row>
    <row r="329" spans="4:16" ht="15.75" customHeight="1">
      <c r="D329" s="132"/>
      <c r="H329" s="132"/>
      <c r="L329" s="132"/>
      <c r="P329" s="132"/>
    </row>
    <row r="330" spans="4:16" ht="15.75" customHeight="1">
      <c r="D330" s="132"/>
      <c r="H330" s="132"/>
      <c r="L330" s="132"/>
      <c r="P330" s="132"/>
    </row>
    <row r="331" spans="4:16" ht="15.75" customHeight="1">
      <c r="D331" s="132"/>
      <c r="H331" s="132"/>
      <c r="L331" s="132"/>
      <c r="P331" s="132"/>
    </row>
    <row r="332" spans="4:16" ht="15.75" customHeight="1">
      <c r="D332" s="132"/>
      <c r="H332" s="132"/>
      <c r="L332" s="132"/>
      <c r="P332" s="132"/>
    </row>
    <row r="333" spans="4:16" ht="15.75" customHeight="1">
      <c r="D333" s="132"/>
      <c r="H333" s="132"/>
      <c r="L333" s="132"/>
      <c r="P333" s="132"/>
    </row>
    <row r="334" spans="4:16" ht="15.75" customHeight="1">
      <c r="D334" s="132"/>
      <c r="H334" s="132"/>
      <c r="L334" s="132"/>
      <c r="P334" s="132"/>
    </row>
    <row r="335" spans="4:16" ht="15.75" customHeight="1">
      <c r="D335" s="132"/>
      <c r="H335" s="132"/>
      <c r="L335" s="132"/>
      <c r="P335" s="132"/>
    </row>
    <row r="336" spans="4:16" ht="15.75" customHeight="1">
      <c r="D336" s="132"/>
      <c r="H336" s="132"/>
      <c r="L336" s="132"/>
      <c r="P336" s="132"/>
    </row>
    <row r="337" spans="4:16" ht="15.75" customHeight="1">
      <c r="D337" s="132"/>
      <c r="H337" s="132"/>
      <c r="L337" s="132"/>
      <c r="P337" s="132"/>
    </row>
    <row r="338" spans="4:16" ht="15.75" customHeight="1">
      <c r="D338" s="132"/>
      <c r="H338" s="132"/>
      <c r="L338" s="132"/>
      <c r="P338" s="132"/>
    </row>
    <row r="339" spans="4:16" ht="15.75" customHeight="1">
      <c r="D339" s="132"/>
      <c r="H339" s="132"/>
      <c r="L339" s="132"/>
      <c r="P339" s="132"/>
    </row>
    <row r="340" spans="4:16" ht="15.75" customHeight="1">
      <c r="D340" s="132"/>
      <c r="H340" s="132"/>
      <c r="L340" s="132"/>
      <c r="P340" s="132"/>
    </row>
    <row r="341" spans="4:16" ht="15.75" customHeight="1">
      <c r="D341" s="132"/>
      <c r="H341" s="132"/>
      <c r="L341" s="132"/>
      <c r="P341" s="132"/>
    </row>
    <row r="342" spans="4:16" ht="15.75" customHeight="1">
      <c r="D342" s="132"/>
      <c r="H342" s="132"/>
      <c r="L342" s="132"/>
      <c r="P342" s="132"/>
    </row>
    <row r="343" spans="4:16" ht="15.75" customHeight="1">
      <c r="D343" s="132"/>
      <c r="H343" s="132"/>
      <c r="L343" s="132"/>
      <c r="P343" s="132"/>
    </row>
    <row r="344" spans="4:16" ht="15.75" customHeight="1">
      <c r="D344" s="132"/>
      <c r="H344" s="132"/>
      <c r="L344" s="132"/>
      <c r="P344" s="132"/>
    </row>
    <row r="345" spans="4:16" ht="15.75" customHeight="1">
      <c r="D345" s="132"/>
      <c r="H345" s="132"/>
      <c r="L345" s="132"/>
      <c r="P345" s="132"/>
    </row>
    <row r="346" spans="4:16" ht="15.75" customHeight="1">
      <c r="D346" s="132"/>
      <c r="H346" s="132"/>
      <c r="L346" s="132"/>
      <c r="P346" s="132"/>
    </row>
    <row r="347" spans="4:16" ht="15.75" customHeight="1">
      <c r="D347" s="132"/>
      <c r="H347" s="132"/>
      <c r="L347" s="132"/>
      <c r="P347" s="132"/>
    </row>
    <row r="348" spans="4:16" ht="15.75" customHeight="1">
      <c r="D348" s="132"/>
      <c r="H348" s="132"/>
      <c r="L348" s="132"/>
      <c r="P348" s="132"/>
    </row>
    <row r="349" spans="4:16" ht="15.75" customHeight="1">
      <c r="D349" s="132"/>
      <c r="H349" s="132"/>
      <c r="L349" s="132"/>
      <c r="P349" s="132"/>
    </row>
    <row r="350" spans="4:16" ht="15.75" customHeight="1">
      <c r="D350" s="132"/>
      <c r="H350" s="132"/>
      <c r="L350" s="132"/>
      <c r="P350" s="132"/>
    </row>
    <row r="351" spans="4:16" ht="15.75" customHeight="1">
      <c r="D351" s="132"/>
      <c r="H351" s="132"/>
      <c r="L351" s="132"/>
      <c r="P351" s="132"/>
    </row>
    <row r="352" spans="4:16" ht="15.75" customHeight="1">
      <c r="D352" s="132"/>
      <c r="H352" s="132"/>
      <c r="L352" s="132"/>
      <c r="P352" s="132"/>
    </row>
    <row r="353" spans="4:16" ht="15.75" customHeight="1">
      <c r="D353" s="132"/>
      <c r="H353" s="132"/>
      <c r="L353" s="132"/>
      <c r="P353" s="132"/>
    </row>
    <row r="354" spans="4:16" ht="15.75" customHeight="1">
      <c r="D354" s="132"/>
      <c r="H354" s="132"/>
      <c r="L354" s="132"/>
      <c r="P354" s="132"/>
    </row>
    <row r="355" spans="4:16" ht="15.75" customHeight="1">
      <c r="D355" s="132"/>
      <c r="H355" s="132"/>
      <c r="L355" s="132"/>
      <c r="P355" s="132"/>
    </row>
    <row r="356" spans="4:16" ht="15.75" customHeight="1">
      <c r="D356" s="132"/>
      <c r="H356" s="132"/>
      <c r="L356" s="132"/>
      <c r="P356" s="132"/>
    </row>
    <row r="357" spans="4:16" ht="15.75" customHeight="1">
      <c r="D357" s="132"/>
      <c r="H357" s="132"/>
      <c r="L357" s="132"/>
      <c r="P357" s="132"/>
    </row>
    <row r="358" spans="4:16" ht="15.75" customHeight="1">
      <c r="D358" s="132"/>
      <c r="H358" s="132"/>
      <c r="L358" s="132"/>
      <c r="P358" s="132"/>
    </row>
    <row r="359" spans="4:16" ht="15.75" customHeight="1">
      <c r="D359" s="132"/>
      <c r="H359" s="132"/>
      <c r="L359" s="132"/>
      <c r="P359" s="132"/>
    </row>
    <row r="360" spans="4:16" ht="15.75" customHeight="1">
      <c r="D360" s="132"/>
      <c r="H360" s="132"/>
      <c r="L360" s="132"/>
      <c r="P360" s="132"/>
    </row>
    <row r="361" spans="4:16" ht="15.75" customHeight="1">
      <c r="D361" s="132"/>
      <c r="H361" s="132"/>
      <c r="L361" s="132"/>
      <c r="P361" s="132"/>
    </row>
    <row r="362" spans="4:16" ht="15.75" customHeight="1">
      <c r="D362" s="132"/>
      <c r="H362" s="132"/>
      <c r="L362" s="132"/>
      <c r="P362" s="132"/>
    </row>
    <row r="363" spans="4:16" ht="15.75" customHeight="1">
      <c r="D363" s="132"/>
      <c r="H363" s="132"/>
      <c r="L363" s="132"/>
      <c r="P363" s="132"/>
    </row>
    <row r="364" spans="4:16" ht="15.75" customHeight="1">
      <c r="D364" s="132"/>
      <c r="H364" s="132"/>
      <c r="L364" s="132"/>
      <c r="P364" s="132"/>
    </row>
    <row r="365" spans="4:16" ht="15.75" customHeight="1">
      <c r="D365" s="132"/>
      <c r="H365" s="132"/>
      <c r="L365" s="132"/>
      <c r="P365" s="132"/>
    </row>
    <row r="366" spans="4:16" ht="15.75" customHeight="1">
      <c r="D366" s="132"/>
      <c r="H366" s="132"/>
      <c r="L366" s="132"/>
      <c r="P366" s="132"/>
    </row>
    <row r="367" spans="4:16" ht="15.75" customHeight="1">
      <c r="D367" s="132"/>
      <c r="H367" s="132"/>
      <c r="L367" s="132"/>
      <c r="P367" s="132"/>
    </row>
    <row r="368" spans="4:16" ht="15.75" customHeight="1">
      <c r="D368" s="132"/>
      <c r="H368" s="132"/>
      <c r="L368" s="132"/>
      <c r="P368" s="132"/>
    </row>
    <row r="369" spans="4:16" ht="15.75" customHeight="1">
      <c r="D369" s="132"/>
      <c r="H369" s="132"/>
      <c r="L369" s="132"/>
      <c r="P369" s="132"/>
    </row>
    <row r="370" spans="4:16" ht="15.75" customHeight="1">
      <c r="D370" s="132"/>
      <c r="H370" s="132"/>
      <c r="L370" s="132"/>
      <c r="P370" s="132"/>
    </row>
    <row r="371" spans="4:16" ht="15.75" customHeight="1">
      <c r="D371" s="132"/>
      <c r="H371" s="132"/>
      <c r="L371" s="132"/>
      <c r="P371" s="132"/>
    </row>
    <row r="372" spans="4:16" ht="15.75" customHeight="1">
      <c r="D372" s="132"/>
      <c r="H372" s="132"/>
      <c r="L372" s="132"/>
      <c r="P372" s="132"/>
    </row>
    <row r="373" spans="4:16" ht="15.75" customHeight="1">
      <c r="D373" s="132"/>
      <c r="H373" s="132"/>
      <c r="L373" s="132"/>
      <c r="P373" s="132"/>
    </row>
    <row r="374" spans="4:16" ht="15.75" customHeight="1">
      <c r="D374" s="132"/>
      <c r="H374" s="132"/>
      <c r="L374" s="132"/>
      <c r="P374" s="132"/>
    </row>
    <row r="375" spans="4:16" ht="15.75" customHeight="1">
      <c r="D375" s="132"/>
      <c r="H375" s="132"/>
      <c r="L375" s="132"/>
      <c r="P375" s="132"/>
    </row>
    <row r="376" spans="4:16" ht="15.75" customHeight="1">
      <c r="D376" s="132"/>
      <c r="H376" s="132"/>
      <c r="L376" s="132"/>
      <c r="P376" s="132"/>
    </row>
    <row r="377" spans="4:16" ht="15.75" customHeight="1">
      <c r="D377" s="132"/>
      <c r="H377" s="132"/>
      <c r="L377" s="132"/>
      <c r="P377" s="132"/>
    </row>
    <row r="378" spans="4:16" ht="15.75" customHeight="1">
      <c r="D378" s="132"/>
      <c r="H378" s="132"/>
      <c r="L378" s="132"/>
      <c r="P378" s="132"/>
    </row>
    <row r="379" spans="4:16" ht="15.75" customHeight="1">
      <c r="D379" s="132"/>
      <c r="H379" s="132"/>
      <c r="L379" s="132"/>
      <c r="P379" s="132"/>
    </row>
    <row r="380" spans="4:16" ht="15.75" customHeight="1">
      <c r="D380" s="132"/>
      <c r="H380" s="132"/>
      <c r="L380" s="132"/>
      <c r="P380" s="132"/>
    </row>
    <row r="381" spans="4:16" ht="15.75" customHeight="1">
      <c r="D381" s="132"/>
      <c r="H381" s="132"/>
      <c r="L381" s="132"/>
      <c r="P381" s="132"/>
    </row>
    <row r="382" spans="4:16" ht="15.75" customHeight="1">
      <c r="D382" s="132"/>
      <c r="H382" s="132"/>
      <c r="L382" s="132"/>
      <c r="P382" s="132"/>
    </row>
    <row r="383" spans="4:16" ht="15.75" customHeight="1">
      <c r="D383" s="132"/>
      <c r="H383" s="132"/>
      <c r="L383" s="132"/>
      <c r="P383" s="132"/>
    </row>
    <row r="384" spans="4:16" ht="15.75" customHeight="1">
      <c r="D384" s="132"/>
      <c r="H384" s="132"/>
      <c r="L384" s="132"/>
      <c r="P384" s="132"/>
    </row>
    <row r="385" spans="4:16" ht="15.75" customHeight="1">
      <c r="D385" s="132"/>
      <c r="H385" s="132"/>
      <c r="L385" s="132"/>
      <c r="P385" s="132"/>
    </row>
    <row r="386" spans="4:16" ht="15.75" customHeight="1">
      <c r="D386" s="132"/>
      <c r="H386" s="132"/>
      <c r="L386" s="132"/>
      <c r="P386" s="132"/>
    </row>
    <row r="387" spans="4:16" ht="15.75" customHeight="1">
      <c r="D387" s="132"/>
      <c r="H387" s="132"/>
      <c r="L387" s="132"/>
      <c r="P387" s="132"/>
    </row>
    <row r="388" spans="4:16" ht="15.75" customHeight="1">
      <c r="D388" s="132"/>
      <c r="H388" s="132"/>
      <c r="L388" s="132"/>
      <c r="P388" s="132"/>
    </row>
    <row r="389" spans="4:16" ht="15.75" customHeight="1">
      <c r="D389" s="132"/>
      <c r="H389" s="132"/>
      <c r="L389" s="132"/>
      <c r="P389" s="132"/>
    </row>
    <row r="390" spans="4:16" ht="15.75" customHeight="1">
      <c r="D390" s="132"/>
      <c r="H390" s="132"/>
      <c r="L390" s="132"/>
      <c r="P390" s="132"/>
    </row>
    <row r="391" spans="4:16" ht="15.75" customHeight="1">
      <c r="D391" s="132"/>
      <c r="H391" s="132"/>
      <c r="L391" s="132"/>
      <c r="P391" s="132"/>
    </row>
    <row r="392" spans="4:16" ht="15.75" customHeight="1">
      <c r="D392" s="132"/>
      <c r="H392" s="132"/>
      <c r="L392" s="132"/>
      <c r="P392" s="132"/>
    </row>
    <row r="393" spans="4:16" ht="15.75" customHeight="1">
      <c r="D393" s="132"/>
      <c r="H393" s="132"/>
      <c r="L393" s="132"/>
      <c r="P393" s="132"/>
    </row>
    <row r="394" spans="4:16" ht="15.75" customHeight="1">
      <c r="D394" s="132"/>
      <c r="H394" s="132"/>
      <c r="L394" s="132"/>
      <c r="P394" s="132"/>
    </row>
    <row r="395" spans="4:16" ht="15.75" customHeight="1">
      <c r="D395" s="132"/>
      <c r="H395" s="132"/>
      <c r="L395" s="132"/>
      <c r="P395" s="132"/>
    </row>
    <row r="396" spans="4:16" ht="15.75" customHeight="1">
      <c r="D396" s="132"/>
      <c r="H396" s="132"/>
      <c r="L396" s="132"/>
      <c r="P396" s="132"/>
    </row>
    <row r="397" spans="4:16" ht="15.75" customHeight="1">
      <c r="D397" s="132"/>
      <c r="H397" s="132"/>
      <c r="L397" s="132"/>
      <c r="P397" s="132"/>
    </row>
    <row r="398" spans="4:16" ht="15.75" customHeight="1">
      <c r="D398" s="132"/>
      <c r="H398" s="132"/>
      <c r="L398" s="132"/>
      <c r="P398" s="132"/>
    </row>
    <row r="399" spans="4:16" ht="15.75" customHeight="1">
      <c r="D399" s="132"/>
      <c r="H399" s="132"/>
      <c r="L399" s="132"/>
      <c r="P399" s="132"/>
    </row>
    <row r="400" spans="4:16" ht="15.75" customHeight="1">
      <c r="D400" s="132"/>
      <c r="H400" s="132"/>
      <c r="L400" s="132"/>
      <c r="P400" s="132"/>
    </row>
    <row r="401" spans="4:16" ht="15.75" customHeight="1">
      <c r="D401" s="132"/>
      <c r="H401" s="132"/>
      <c r="L401" s="132"/>
      <c r="P401" s="132"/>
    </row>
    <row r="402" spans="4:16" ht="15.75" customHeight="1">
      <c r="D402" s="132"/>
      <c r="H402" s="132"/>
      <c r="L402" s="132"/>
      <c r="P402" s="132"/>
    </row>
    <row r="403" spans="4:16" ht="15.75" customHeight="1">
      <c r="D403" s="132"/>
      <c r="H403" s="132"/>
      <c r="L403" s="132"/>
      <c r="P403" s="132"/>
    </row>
    <row r="404" spans="4:16" ht="15.75" customHeight="1">
      <c r="D404" s="132"/>
      <c r="H404" s="132"/>
      <c r="L404" s="132"/>
      <c r="P404" s="132"/>
    </row>
    <row r="405" spans="4:16" ht="15.75" customHeight="1">
      <c r="D405" s="132"/>
      <c r="H405" s="132"/>
      <c r="L405" s="132"/>
      <c r="P405" s="132"/>
    </row>
    <row r="406" spans="4:16" ht="15.75" customHeight="1">
      <c r="D406" s="132"/>
      <c r="H406" s="132"/>
      <c r="L406" s="132"/>
      <c r="P406" s="132"/>
    </row>
    <row r="407" spans="4:16" ht="15.75" customHeight="1">
      <c r="D407" s="132"/>
      <c r="H407" s="132"/>
      <c r="L407" s="132"/>
      <c r="P407" s="132"/>
    </row>
    <row r="408" spans="4:16" ht="15.75" customHeight="1">
      <c r="D408" s="132"/>
      <c r="H408" s="132"/>
      <c r="L408" s="132"/>
      <c r="P408" s="132"/>
    </row>
    <row r="409" spans="4:16" ht="15.75" customHeight="1">
      <c r="D409" s="132"/>
      <c r="H409" s="132"/>
      <c r="L409" s="132"/>
      <c r="P409" s="132"/>
    </row>
    <row r="410" spans="4:16" ht="15.75" customHeight="1">
      <c r="D410" s="132"/>
      <c r="H410" s="132"/>
      <c r="L410" s="132"/>
      <c r="P410" s="132"/>
    </row>
    <row r="411" spans="4:16" ht="15.75" customHeight="1">
      <c r="D411" s="132"/>
      <c r="H411" s="132"/>
      <c r="L411" s="132"/>
      <c r="P411" s="132"/>
    </row>
    <row r="412" spans="4:16" ht="15.75" customHeight="1">
      <c r="D412" s="132"/>
      <c r="H412" s="132"/>
      <c r="L412" s="132"/>
      <c r="P412" s="132"/>
    </row>
    <row r="413" spans="4:16" ht="15.75" customHeight="1">
      <c r="D413" s="132"/>
      <c r="H413" s="132"/>
      <c r="L413" s="132"/>
      <c r="P413" s="132"/>
    </row>
    <row r="414" spans="4:16" ht="15.75" customHeight="1">
      <c r="D414" s="132"/>
      <c r="H414" s="132"/>
      <c r="L414" s="132"/>
      <c r="P414" s="132"/>
    </row>
    <row r="415" spans="4:16" ht="15.75" customHeight="1">
      <c r="D415" s="132"/>
      <c r="H415" s="132"/>
      <c r="L415" s="132"/>
      <c r="P415" s="132"/>
    </row>
    <row r="416" spans="4:16" ht="15.75" customHeight="1">
      <c r="D416" s="132"/>
      <c r="H416" s="132"/>
      <c r="L416" s="132"/>
      <c r="P416" s="132"/>
    </row>
    <row r="417" spans="4:16" ht="15.75" customHeight="1">
      <c r="D417" s="132"/>
      <c r="H417" s="132"/>
      <c r="L417" s="132"/>
      <c r="P417" s="132"/>
    </row>
    <row r="418" spans="4:16" ht="15.75" customHeight="1">
      <c r="D418" s="132"/>
      <c r="H418" s="132"/>
      <c r="L418" s="132"/>
      <c r="P418" s="132"/>
    </row>
    <row r="419" spans="4:16" ht="15.75" customHeight="1">
      <c r="D419" s="132"/>
      <c r="H419" s="132"/>
      <c r="L419" s="132"/>
      <c r="P419" s="132"/>
    </row>
    <row r="420" spans="4:16" ht="15.75" customHeight="1">
      <c r="D420" s="132"/>
      <c r="H420" s="132"/>
      <c r="L420" s="132"/>
      <c r="P420" s="132"/>
    </row>
    <row r="421" spans="4:16" ht="15.75" customHeight="1">
      <c r="D421" s="132"/>
      <c r="H421" s="132"/>
      <c r="L421" s="132"/>
      <c r="P421" s="132"/>
    </row>
    <row r="422" spans="4:16" ht="15.75" customHeight="1">
      <c r="D422" s="132"/>
      <c r="H422" s="132"/>
      <c r="L422" s="132"/>
      <c r="P422" s="132"/>
    </row>
    <row r="423" spans="4:16" ht="15.75" customHeight="1">
      <c r="D423" s="132"/>
      <c r="H423" s="132"/>
      <c r="L423" s="132"/>
      <c r="P423" s="132"/>
    </row>
    <row r="424" spans="4:16" ht="15.75" customHeight="1">
      <c r="D424" s="132"/>
      <c r="H424" s="132"/>
      <c r="L424" s="132"/>
      <c r="P424" s="132"/>
    </row>
    <row r="425" spans="4:16" ht="15.75" customHeight="1">
      <c r="D425" s="132"/>
      <c r="H425" s="132"/>
      <c r="L425" s="132"/>
      <c r="P425" s="132"/>
    </row>
    <row r="426" spans="4:16" ht="15.75" customHeight="1">
      <c r="D426" s="132"/>
      <c r="H426" s="132"/>
      <c r="L426" s="132"/>
      <c r="P426" s="132"/>
    </row>
    <row r="427" spans="4:16" ht="15.75" customHeight="1">
      <c r="D427" s="132"/>
      <c r="H427" s="132"/>
      <c r="L427" s="132"/>
      <c r="P427" s="132"/>
    </row>
    <row r="428" spans="4:16" ht="15.75" customHeight="1">
      <c r="D428" s="132"/>
      <c r="H428" s="132"/>
      <c r="L428" s="132"/>
      <c r="P428" s="132"/>
    </row>
    <row r="429" spans="4:16" ht="15.75" customHeight="1">
      <c r="D429" s="132"/>
      <c r="H429" s="132"/>
      <c r="L429" s="132"/>
      <c r="P429" s="132"/>
    </row>
    <row r="430" spans="4:16" ht="15.75" customHeight="1">
      <c r="D430" s="132"/>
      <c r="H430" s="132"/>
      <c r="L430" s="132"/>
      <c r="P430" s="132"/>
    </row>
    <row r="431" spans="4:16" ht="15.75" customHeight="1">
      <c r="D431" s="132"/>
      <c r="H431" s="132"/>
      <c r="L431" s="132"/>
      <c r="P431" s="132"/>
    </row>
    <row r="432" spans="4:16" ht="15.75" customHeight="1">
      <c r="D432" s="132"/>
      <c r="H432" s="132"/>
      <c r="L432" s="132"/>
      <c r="P432" s="132"/>
    </row>
    <row r="433" spans="4:16" ht="15.75" customHeight="1">
      <c r="D433" s="132"/>
      <c r="H433" s="132"/>
      <c r="L433" s="132"/>
      <c r="P433" s="132"/>
    </row>
    <row r="434" spans="4:16" ht="15.75" customHeight="1">
      <c r="D434" s="132"/>
      <c r="H434" s="132"/>
      <c r="L434" s="132"/>
      <c r="P434" s="132"/>
    </row>
    <row r="435" spans="4:16" ht="15.75" customHeight="1">
      <c r="D435" s="132"/>
      <c r="H435" s="132"/>
      <c r="L435" s="132"/>
      <c r="P435" s="132"/>
    </row>
    <row r="436" spans="4:16" ht="15.75" customHeight="1">
      <c r="D436" s="132"/>
      <c r="H436" s="132"/>
      <c r="L436" s="132"/>
      <c r="P436" s="132"/>
    </row>
    <row r="437" spans="4:16" ht="15.75" customHeight="1">
      <c r="D437" s="132"/>
      <c r="H437" s="132"/>
      <c r="L437" s="132"/>
      <c r="P437" s="132"/>
    </row>
    <row r="438" spans="4:16" ht="15.75" customHeight="1">
      <c r="D438" s="132"/>
      <c r="H438" s="132"/>
      <c r="L438" s="132"/>
      <c r="P438" s="132"/>
    </row>
    <row r="439" spans="4:16" ht="15.75" customHeight="1">
      <c r="D439" s="132"/>
      <c r="H439" s="132"/>
      <c r="L439" s="132"/>
      <c r="P439" s="132"/>
    </row>
    <row r="440" spans="4:16" ht="15.75" customHeight="1">
      <c r="D440" s="132"/>
      <c r="H440" s="132"/>
      <c r="L440" s="132"/>
      <c r="P440" s="132"/>
    </row>
    <row r="441" spans="4:16" ht="15.75" customHeight="1">
      <c r="D441" s="132"/>
      <c r="H441" s="132"/>
      <c r="L441" s="132"/>
      <c r="P441" s="132"/>
    </row>
    <row r="442" spans="4:16" ht="15.75" customHeight="1">
      <c r="D442" s="132"/>
      <c r="H442" s="132"/>
      <c r="L442" s="132"/>
      <c r="P442" s="132"/>
    </row>
    <row r="443" spans="4:16" ht="15.75" customHeight="1">
      <c r="D443" s="132"/>
      <c r="H443" s="132"/>
      <c r="L443" s="132"/>
      <c r="P443" s="132"/>
    </row>
    <row r="444" spans="4:16" ht="15.75" customHeight="1">
      <c r="D444" s="132"/>
      <c r="H444" s="132"/>
      <c r="L444" s="132"/>
      <c r="P444" s="132"/>
    </row>
    <row r="445" spans="4:16" ht="15.75" customHeight="1">
      <c r="D445" s="132"/>
      <c r="H445" s="132"/>
      <c r="L445" s="132"/>
      <c r="P445" s="132"/>
    </row>
    <row r="446" spans="4:16" ht="15.75" customHeight="1">
      <c r="D446" s="132"/>
      <c r="H446" s="132"/>
      <c r="L446" s="132"/>
      <c r="P446" s="132"/>
    </row>
    <row r="447" spans="4:16" ht="15.75" customHeight="1">
      <c r="D447" s="132"/>
      <c r="H447" s="132"/>
      <c r="L447" s="132"/>
      <c r="P447" s="132"/>
    </row>
    <row r="448" spans="4:16" ht="15.75" customHeight="1">
      <c r="D448" s="132"/>
      <c r="H448" s="132"/>
      <c r="L448" s="132"/>
      <c r="P448" s="132"/>
    </row>
    <row r="449" spans="4:16" ht="15.75" customHeight="1">
      <c r="D449" s="132"/>
      <c r="H449" s="132"/>
      <c r="L449" s="132"/>
      <c r="P449" s="132"/>
    </row>
    <row r="450" spans="4:16" ht="15.75" customHeight="1">
      <c r="D450" s="132"/>
      <c r="H450" s="132"/>
      <c r="L450" s="132"/>
      <c r="P450" s="132"/>
    </row>
    <row r="451" spans="4:16" ht="15.75" customHeight="1">
      <c r="D451" s="132"/>
      <c r="H451" s="132"/>
      <c r="L451" s="132"/>
      <c r="P451" s="132"/>
    </row>
    <row r="452" spans="4:16" ht="15.75" customHeight="1">
      <c r="D452" s="132"/>
      <c r="H452" s="132"/>
      <c r="L452" s="132"/>
      <c r="P452" s="132"/>
    </row>
    <row r="453" spans="4:16" ht="15.75" customHeight="1">
      <c r="D453" s="132"/>
      <c r="H453" s="132"/>
      <c r="L453" s="132"/>
      <c r="P453" s="132"/>
    </row>
    <row r="454" spans="4:16" ht="15.75" customHeight="1">
      <c r="D454" s="132"/>
      <c r="H454" s="132"/>
      <c r="L454" s="132"/>
      <c r="P454" s="132"/>
    </row>
    <row r="455" spans="4:16" ht="15.75" customHeight="1">
      <c r="D455" s="132"/>
      <c r="H455" s="132"/>
      <c r="L455" s="132"/>
      <c r="P455" s="132"/>
    </row>
    <row r="456" spans="4:16" ht="15.75" customHeight="1">
      <c r="D456" s="132"/>
      <c r="H456" s="132"/>
      <c r="L456" s="132"/>
      <c r="P456" s="132"/>
    </row>
    <row r="457" spans="4:16" ht="15.75" customHeight="1">
      <c r="D457" s="132"/>
      <c r="H457" s="132"/>
      <c r="L457" s="132"/>
      <c r="P457" s="132"/>
    </row>
    <row r="458" spans="4:16" ht="15.75" customHeight="1">
      <c r="D458" s="132"/>
      <c r="H458" s="132"/>
      <c r="L458" s="132"/>
      <c r="P458" s="132"/>
    </row>
    <row r="459" spans="4:16" ht="15.75" customHeight="1">
      <c r="D459" s="132"/>
      <c r="H459" s="132"/>
      <c r="L459" s="132"/>
      <c r="P459" s="132"/>
    </row>
    <row r="460" spans="4:16" ht="15.75" customHeight="1">
      <c r="D460" s="132"/>
      <c r="H460" s="132"/>
      <c r="L460" s="132"/>
      <c r="P460" s="132"/>
    </row>
    <row r="461" spans="4:16" ht="15.75" customHeight="1">
      <c r="D461" s="132"/>
      <c r="H461" s="132"/>
      <c r="L461" s="132"/>
      <c r="P461" s="132"/>
    </row>
    <row r="462" spans="4:16" ht="15.75" customHeight="1">
      <c r="D462" s="132"/>
      <c r="H462" s="132"/>
      <c r="L462" s="132"/>
      <c r="P462" s="132"/>
    </row>
    <row r="463" spans="4:16" ht="15.75" customHeight="1">
      <c r="D463" s="132"/>
      <c r="H463" s="132"/>
      <c r="L463" s="132"/>
      <c r="P463" s="132"/>
    </row>
    <row r="464" spans="4:16" ht="15.75" customHeight="1">
      <c r="D464" s="132"/>
      <c r="H464" s="132"/>
      <c r="L464" s="132"/>
      <c r="P464" s="132"/>
    </row>
    <row r="465" spans="4:16" ht="15.75" customHeight="1">
      <c r="D465" s="132"/>
      <c r="H465" s="132"/>
      <c r="L465" s="132"/>
      <c r="P465" s="132"/>
    </row>
    <row r="466" spans="4:16" ht="15.75" customHeight="1">
      <c r="D466" s="132"/>
      <c r="H466" s="132"/>
      <c r="L466" s="132"/>
      <c r="P466" s="132"/>
    </row>
    <row r="467" spans="4:16" ht="15.75" customHeight="1">
      <c r="D467" s="132"/>
      <c r="H467" s="132"/>
      <c r="L467" s="132"/>
      <c r="P467" s="132"/>
    </row>
    <row r="468" spans="4:16" ht="15.75" customHeight="1">
      <c r="D468" s="132"/>
      <c r="H468" s="132"/>
      <c r="L468" s="132"/>
      <c r="P468" s="132"/>
    </row>
    <row r="469" spans="4:16" ht="15.75" customHeight="1">
      <c r="D469" s="132"/>
      <c r="H469" s="132"/>
      <c r="L469" s="132"/>
      <c r="P469" s="132"/>
    </row>
    <row r="470" spans="4:16" ht="15.75" customHeight="1">
      <c r="D470" s="132"/>
      <c r="H470" s="132"/>
      <c r="L470" s="132"/>
      <c r="P470" s="132"/>
    </row>
    <row r="471" spans="4:16" ht="15.75" customHeight="1">
      <c r="D471" s="132"/>
      <c r="H471" s="132"/>
      <c r="L471" s="132"/>
      <c r="P471" s="132"/>
    </row>
    <row r="472" spans="4:16" ht="15.75" customHeight="1">
      <c r="D472" s="132"/>
      <c r="H472" s="132"/>
      <c r="L472" s="132"/>
      <c r="P472" s="132"/>
    </row>
    <row r="473" spans="4:16" ht="15.75" customHeight="1">
      <c r="D473" s="132"/>
      <c r="H473" s="132"/>
      <c r="L473" s="132"/>
      <c r="P473" s="132"/>
    </row>
    <row r="474" spans="4:16" ht="15.75" customHeight="1">
      <c r="D474" s="132"/>
      <c r="H474" s="132"/>
      <c r="L474" s="132"/>
      <c r="P474" s="132"/>
    </row>
    <row r="475" spans="4:16" ht="15.75" customHeight="1">
      <c r="D475" s="132"/>
      <c r="H475" s="132"/>
      <c r="L475" s="132"/>
      <c r="P475" s="132"/>
    </row>
    <row r="476" spans="4:16" ht="15.75" customHeight="1">
      <c r="D476" s="132"/>
      <c r="H476" s="132"/>
      <c r="L476" s="132"/>
      <c r="P476" s="132"/>
    </row>
    <row r="477" spans="4:16" ht="15.75" customHeight="1">
      <c r="D477" s="132"/>
      <c r="H477" s="132"/>
      <c r="L477" s="132"/>
      <c r="P477" s="132"/>
    </row>
    <row r="478" spans="4:16" ht="15.75" customHeight="1">
      <c r="D478" s="132"/>
      <c r="H478" s="132"/>
      <c r="L478" s="132"/>
      <c r="P478" s="132"/>
    </row>
    <row r="479" spans="4:16" ht="15.75" customHeight="1">
      <c r="D479" s="132"/>
      <c r="H479" s="132"/>
      <c r="L479" s="132"/>
      <c r="P479" s="132"/>
    </row>
    <row r="480" spans="4:16" ht="15.75" customHeight="1">
      <c r="D480" s="132"/>
      <c r="H480" s="132"/>
      <c r="L480" s="132"/>
      <c r="P480" s="132"/>
    </row>
    <row r="481" spans="4:16" ht="15.75" customHeight="1">
      <c r="D481" s="132"/>
      <c r="H481" s="132"/>
      <c r="L481" s="132"/>
      <c r="P481" s="132"/>
    </row>
    <row r="482" spans="4:16" ht="15.75" customHeight="1">
      <c r="D482" s="132"/>
      <c r="H482" s="132"/>
      <c r="L482" s="132"/>
      <c r="P482" s="132"/>
    </row>
    <row r="483" spans="4:16" ht="15.75" customHeight="1">
      <c r="D483" s="132"/>
      <c r="H483" s="132"/>
      <c r="L483" s="132"/>
      <c r="P483" s="132"/>
    </row>
    <row r="484" spans="4:16" ht="15.75" customHeight="1">
      <c r="D484" s="132"/>
      <c r="H484" s="132"/>
      <c r="L484" s="132"/>
      <c r="P484" s="132"/>
    </row>
    <row r="485" spans="4:16" ht="15.75" customHeight="1">
      <c r="D485" s="132"/>
      <c r="H485" s="132"/>
      <c r="L485" s="132"/>
      <c r="P485" s="132"/>
    </row>
    <row r="486" spans="4:16" ht="15.75" customHeight="1">
      <c r="D486" s="132"/>
      <c r="H486" s="132"/>
      <c r="L486" s="132"/>
      <c r="P486" s="132"/>
    </row>
    <row r="487" spans="4:16" ht="15.75" customHeight="1">
      <c r="D487" s="132"/>
      <c r="H487" s="132"/>
      <c r="L487" s="132"/>
      <c r="P487" s="132"/>
    </row>
    <row r="488" spans="4:16" ht="15.75" customHeight="1">
      <c r="D488" s="132"/>
      <c r="H488" s="132"/>
      <c r="L488" s="132"/>
      <c r="P488" s="132"/>
    </row>
    <row r="489" spans="4:16" ht="15.75" customHeight="1">
      <c r="D489" s="132"/>
      <c r="H489" s="132"/>
      <c r="L489" s="132"/>
      <c r="P489" s="132"/>
    </row>
    <row r="490" spans="4:16" ht="15.75" customHeight="1">
      <c r="D490" s="132"/>
      <c r="H490" s="132"/>
      <c r="L490" s="132"/>
      <c r="P490" s="132"/>
    </row>
    <row r="491" spans="4:16" ht="15.75" customHeight="1">
      <c r="D491" s="132"/>
      <c r="H491" s="132"/>
      <c r="L491" s="132"/>
      <c r="P491" s="132"/>
    </row>
    <row r="492" spans="4:16" ht="15.75" customHeight="1">
      <c r="D492" s="132"/>
      <c r="H492" s="132"/>
      <c r="L492" s="132"/>
      <c r="P492" s="132"/>
    </row>
    <row r="493" spans="4:16" ht="15.75" customHeight="1">
      <c r="D493" s="132"/>
      <c r="H493" s="132"/>
      <c r="L493" s="132"/>
      <c r="P493" s="132"/>
    </row>
    <row r="494" spans="4:16" ht="15.75" customHeight="1">
      <c r="D494" s="132"/>
      <c r="H494" s="132"/>
      <c r="L494" s="132"/>
      <c r="P494" s="132"/>
    </row>
    <row r="495" spans="4:16" ht="15.75" customHeight="1">
      <c r="D495" s="132"/>
      <c r="H495" s="132"/>
      <c r="L495" s="132"/>
      <c r="P495" s="132"/>
    </row>
    <row r="496" spans="4:16" ht="15.75" customHeight="1">
      <c r="D496" s="132"/>
      <c r="H496" s="132"/>
      <c r="L496" s="132"/>
      <c r="P496" s="132"/>
    </row>
    <row r="497" spans="4:16" ht="15.75" customHeight="1">
      <c r="D497" s="132"/>
      <c r="H497" s="132"/>
      <c r="L497" s="132"/>
      <c r="P497" s="132"/>
    </row>
    <row r="498" spans="4:16" ht="15.75" customHeight="1">
      <c r="D498" s="132"/>
      <c r="H498" s="132"/>
      <c r="L498" s="132"/>
      <c r="P498" s="132"/>
    </row>
    <row r="499" spans="4:16" ht="15.75" customHeight="1">
      <c r="D499" s="132"/>
      <c r="H499" s="132"/>
      <c r="L499" s="132"/>
      <c r="P499" s="132"/>
    </row>
    <row r="500" spans="4:16" ht="15.75" customHeight="1">
      <c r="D500" s="132"/>
      <c r="H500" s="132"/>
      <c r="L500" s="132"/>
      <c r="P500" s="132"/>
    </row>
    <row r="501" spans="4:16" ht="15.75" customHeight="1">
      <c r="D501" s="132"/>
      <c r="H501" s="132"/>
      <c r="L501" s="132"/>
      <c r="P501" s="132"/>
    </row>
    <row r="502" spans="4:16" ht="15.75" customHeight="1">
      <c r="D502" s="132"/>
      <c r="H502" s="132"/>
      <c r="L502" s="132"/>
      <c r="P502" s="132"/>
    </row>
    <row r="503" spans="4:16" ht="15.75" customHeight="1">
      <c r="D503" s="132"/>
      <c r="H503" s="132"/>
      <c r="L503" s="132"/>
      <c r="P503" s="132"/>
    </row>
    <row r="504" spans="4:16" ht="15.75" customHeight="1">
      <c r="D504" s="132"/>
      <c r="H504" s="132"/>
      <c r="L504" s="132"/>
      <c r="P504" s="132"/>
    </row>
    <row r="505" spans="4:16" ht="15.75" customHeight="1">
      <c r="D505" s="132"/>
      <c r="H505" s="132"/>
      <c r="L505" s="132"/>
      <c r="P505" s="132"/>
    </row>
    <row r="506" spans="4:16" ht="15.75" customHeight="1">
      <c r="D506" s="132"/>
      <c r="H506" s="132"/>
      <c r="L506" s="132"/>
      <c r="P506" s="132"/>
    </row>
    <row r="507" spans="4:16" ht="15.75" customHeight="1">
      <c r="D507" s="132"/>
      <c r="H507" s="132"/>
      <c r="L507" s="132"/>
      <c r="P507" s="132"/>
    </row>
    <row r="508" spans="4:16" ht="15.75" customHeight="1">
      <c r="D508" s="132"/>
      <c r="H508" s="132"/>
      <c r="L508" s="132"/>
      <c r="P508" s="132"/>
    </row>
    <row r="509" spans="4:16" ht="15.75" customHeight="1">
      <c r="D509" s="132"/>
      <c r="H509" s="132"/>
      <c r="L509" s="132"/>
      <c r="P509" s="132"/>
    </row>
    <row r="510" spans="4:16" ht="15.75" customHeight="1">
      <c r="D510" s="132"/>
      <c r="H510" s="132"/>
      <c r="L510" s="132"/>
      <c r="P510" s="132"/>
    </row>
    <row r="511" spans="4:16" ht="15.75" customHeight="1">
      <c r="D511" s="132"/>
      <c r="H511" s="132"/>
      <c r="L511" s="132"/>
      <c r="P511" s="132"/>
    </row>
    <row r="512" spans="4:16" ht="15.75" customHeight="1">
      <c r="D512" s="132"/>
      <c r="H512" s="132"/>
      <c r="L512" s="132"/>
      <c r="P512" s="132"/>
    </row>
    <row r="513" spans="4:16" ht="15.75" customHeight="1">
      <c r="D513" s="132"/>
      <c r="H513" s="132"/>
      <c r="L513" s="132"/>
      <c r="P513" s="132"/>
    </row>
    <row r="514" spans="4:16" ht="15.75" customHeight="1">
      <c r="D514" s="132"/>
      <c r="H514" s="132"/>
      <c r="L514" s="132"/>
      <c r="P514" s="132"/>
    </row>
    <row r="515" spans="4:16" ht="15.75" customHeight="1">
      <c r="D515" s="132"/>
      <c r="H515" s="132"/>
      <c r="L515" s="132"/>
      <c r="P515" s="132"/>
    </row>
    <row r="516" spans="4:16" ht="15.75" customHeight="1">
      <c r="D516" s="132"/>
      <c r="H516" s="132"/>
      <c r="L516" s="132"/>
      <c r="P516" s="132"/>
    </row>
    <row r="517" spans="4:16" ht="15.75" customHeight="1">
      <c r="D517" s="132"/>
      <c r="H517" s="132"/>
      <c r="L517" s="132"/>
      <c r="P517" s="132"/>
    </row>
    <row r="518" spans="4:16" ht="15.75" customHeight="1">
      <c r="D518" s="132"/>
      <c r="H518" s="132"/>
      <c r="L518" s="132"/>
      <c r="P518" s="132"/>
    </row>
    <row r="519" spans="4:16" ht="15.75" customHeight="1">
      <c r="D519" s="132"/>
      <c r="H519" s="132"/>
      <c r="L519" s="132"/>
      <c r="P519" s="132"/>
    </row>
    <row r="520" spans="4:16" ht="15.75" customHeight="1">
      <c r="D520" s="132"/>
      <c r="H520" s="132"/>
      <c r="L520" s="132"/>
      <c r="P520" s="132"/>
    </row>
    <row r="521" spans="4:16" ht="15.75" customHeight="1">
      <c r="D521" s="132"/>
      <c r="H521" s="132"/>
      <c r="L521" s="132"/>
      <c r="P521" s="132"/>
    </row>
    <row r="522" spans="4:16" ht="15.75" customHeight="1">
      <c r="D522" s="132"/>
      <c r="H522" s="132"/>
      <c r="L522" s="132"/>
      <c r="P522" s="132"/>
    </row>
    <row r="523" spans="4:16" ht="15.75" customHeight="1">
      <c r="D523" s="132"/>
      <c r="H523" s="132"/>
      <c r="L523" s="132"/>
      <c r="P523" s="132"/>
    </row>
    <row r="524" spans="4:16" ht="15.75" customHeight="1">
      <c r="D524" s="132"/>
      <c r="H524" s="132"/>
      <c r="L524" s="132"/>
      <c r="P524" s="132"/>
    </row>
    <row r="525" spans="4:16" ht="15.75" customHeight="1">
      <c r="D525" s="132"/>
      <c r="H525" s="132"/>
      <c r="L525" s="132"/>
      <c r="P525" s="132"/>
    </row>
    <row r="526" spans="4:16" ht="15.75" customHeight="1">
      <c r="D526" s="132"/>
      <c r="H526" s="132"/>
      <c r="L526" s="132"/>
      <c r="P526" s="132"/>
    </row>
    <row r="527" spans="4:16" ht="15.75" customHeight="1">
      <c r="D527" s="132"/>
      <c r="H527" s="132"/>
      <c r="L527" s="132"/>
      <c r="P527" s="132"/>
    </row>
    <row r="528" spans="4:16" ht="15.75" customHeight="1">
      <c r="D528" s="132"/>
      <c r="H528" s="132"/>
      <c r="L528" s="132"/>
      <c r="P528" s="132"/>
    </row>
    <row r="529" spans="4:16" ht="15.75" customHeight="1">
      <c r="D529" s="132"/>
      <c r="H529" s="132"/>
      <c r="L529" s="132"/>
      <c r="P529" s="132"/>
    </row>
    <row r="530" spans="4:16" ht="15.75" customHeight="1">
      <c r="D530" s="132"/>
      <c r="H530" s="132"/>
      <c r="L530" s="132"/>
      <c r="P530" s="132"/>
    </row>
    <row r="531" spans="4:16" ht="15.75" customHeight="1">
      <c r="D531" s="132"/>
      <c r="H531" s="132"/>
      <c r="L531" s="132"/>
      <c r="P531" s="132"/>
    </row>
    <row r="532" spans="4:16" ht="15.75" customHeight="1">
      <c r="D532" s="132"/>
      <c r="H532" s="132"/>
      <c r="L532" s="132"/>
      <c r="P532" s="132"/>
    </row>
    <row r="533" spans="4:16" ht="15.75" customHeight="1">
      <c r="D533" s="132"/>
      <c r="H533" s="132"/>
      <c r="L533" s="132"/>
      <c r="P533" s="132"/>
    </row>
    <row r="534" spans="4:16" ht="15.75" customHeight="1">
      <c r="D534" s="132"/>
      <c r="H534" s="132"/>
      <c r="L534" s="132"/>
      <c r="P534" s="132"/>
    </row>
    <row r="535" spans="4:16" ht="15.75" customHeight="1">
      <c r="D535" s="132"/>
      <c r="H535" s="132"/>
      <c r="L535" s="132"/>
      <c r="P535" s="132"/>
    </row>
    <row r="536" spans="4:16" ht="15.75" customHeight="1">
      <c r="D536" s="132"/>
      <c r="H536" s="132"/>
      <c r="L536" s="132"/>
      <c r="P536" s="132"/>
    </row>
    <row r="537" spans="4:16" ht="15.75" customHeight="1">
      <c r="D537" s="132"/>
      <c r="H537" s="132"/>
      <c r="L537" s="132"/>
      <c r="P537" s="132"/>
    </row>
    <row r="538" spans="4:16" ht="15.75" customHeight="1">
      <c r="D538" s="132"/>
      <c r="H538" s="132"/>
      <c r="L538" s="132"/>
      <c r="P538" s="132"/>
    </row>
    <row r="539" spans="4:16" ht="15.75" customHeight="1">
      <c r="D539" s="132"/>
      <c r="H539" s="132"/>
      <c r="L539" s="132"/>
      <c r="P539" s="132"/>
    </row>
    <row r="540" spans="4:16" ht="15.75" customHeight="1">
      <c r="D540" s="132"/>
      <c r="H540" s="132"/>
      <c r="L540" s="132"/>
      <c r="P540" s="132"/>
    </row>
    <row r="541" spans="4:16" ht="15.75" customHeight="1">
      <c r="D541" s="132"/>
      <c r="H541" s="132"/>
      <c r="L541" s="132"/>
      <c r="P541" s="132"/>
    </row>
    <row r="542" spans="4:16" ht="15.75" customHeight="1">
      <c r="D542" s="132"/>
      <c r="H542" s="132"/>
      <c r="L542" s="132"/>
      <c r="P542" s="132"/>
    </row>
    <row r="543" spans="4:16" ht="15.75" customHeight="1">
      <c r="D543" s="132"/>
      <c r="H543" s="132"/>
      <c r="L543" s="132"/>
      <c r="P543" s="132"/>
    </row>
    <row r="544" spans="4:16" ht="15.75" customHeight="1">
      <c r="D544" s="132"/>
      <c r="H544" s="132"/>
      <c r="L544" s="132"/>
      <c r="P544" s="132"/>
    </row>
    <row r="545" spans="4:16" ht="15.75" customHeight="1">
      <c r="D545" s="132"/>
      <c r="H545" s="132"/>
      <c r="L545" s="132"/>
      <c r="P545" s="132"/>
    </row>
    <row r="546" spans="4:16" ht="15.75" customHeight="1">
      <c r="D546" s="132"/>
      <c r="H546" s="132"/>
      <c r="L546" s="132"/>
      <c r="P546" s="132"/>
    </row>
    <row r="547" spans="4:16" ht="15.75" customHeight="1">
      <c r="D547" s="132"/>
      <c r="H547" s="132"/>
      <c r="L547" s="132"/>
      <c r="P547" s="132"/>
    </row>
    <row r="548" spans="4:16" ht="15.75" customHeight="1">
      <c r="D548" s="132"/>
      <c r="H548" s="132"/>
      <c r="L548" s="132"/>
      <c r="P548" s="132"/>
    </row>
    <row r="549" spans="4:16" ht="15.75" customHeight="1">
      <c r="D549" s="132"/>
      <c r="H549" s="132"/>
      <c r="L549" s="132"/>
      <c r="P549" s="132"/>
    </row>
    <row r="550" spans="4:16" ht="15.75" customHeight="1">
      <c r="D550" s="132"/>
      <c r="H550" s="132"/>
      <c r="L550" s="132"/>
      <c r="P550" s="132"/>
    </row>
    <row r="551" spans="4:16" ht="15.75" customHeight="1">
      <c r="D551" s="132"/>
      <c r="H551" s="132"/>
      <c r="L551" s="132"/>
      <c r="P551" s="132"/>
    </row>
    <row r="552" spans="4:16" ht="15.75" customHeight="1">
      <c r="D552" s="132"/>
      <c r="H552" s="132"/>
      <c r="L552" s="132"/>
      <c r="P552" s="132"/>
    </row>
    <row r="553" spans="4:16" ht="15.75" customHeight="1">
      <c r="D553" s="132"/>
      <c r="H553" s="132"/>
      <c r="L553" s="132"/>
      <c r="P553" s="132"/>
    </row>
    <row r="554" spans="4:16" ht="15.75" customHeight="1">
      <c r="D554" s="132"/>
      <c r="H554" s="132"/>
      <c r="L554" s="132"/>
      <c r="P554" s="132"/>
    </row>
    <row r="555" spans="4:16" ht="15.75" customHeight="1">
      <c r="D555" s="132"/>
      <c r="H555" s="132"/>
      <c r="L555" s="132"/>
      <c r="P555" s="132"/>
    </row>
    <row r="556" spans="4:16" ht="15.75" customHeight="1">
      <c r="D556" s="132"/>
      <c r="H556" s="132"/>
      <c r="L556" s="132"/>
      <c r="P556" s="132"/>
    </row>
    <row r="557" spans="4:16" ht="15.75" customHeight="1">
      <c r="D557" s="132"/>
      <c r="H557" s="132"/>
      <c r="L557" s="132"/>
      <c r="P557" s="132"/>
    </row>
    <row r="558" spans="4:16" ht="15.75" customHeight="1">
      <c r="D558" s="132"/>
      <c r="H558" s="132"/>
      <c r="L558" s="132"/>
      <c r="P558" s="132"/>
    </row>
    <row r="559" spans="4:16" ht="15.75" customHeight="1">
      <c r="D559" s="132"/>
      <c r="H559" s="132"/>
      <c r="L559" s="132"/>
      <c r="P559" s="132"/>
    </row>
    <row r="560" spans="4:16" ht="15.75" customHeight="1">
      <c r="D560" s="132"/>
      <c r="H560" s="132"/>
      <c r="L560" s="132"/>
      <c r="P560" s="132"/>
    </row>
    <row r="561" spans="4:16" ht="15.75" customHeight="1">
      <c r="D561" s="132"/>
      <c r="H561" s="132"/>
      <c r="L561" s="132"/>
      <c r="P561" s="132"/>
    </row>
    <row r="562" spans="4:16" ht="15.75" customHeight="1">
      <c r="D562" s="132"/>
      <c r="H562" s="132"/>
      <c r="L562" s="132"/>
      <c r="P562" s="132"/>
    </row>
    <row r="563" spans="4:16" ht="15.75" customHeight="1">
      <c r="D563" s="132"/>
      <c r="H563" s="132"/>
      <c r="L563" s="132"/>
      <c r="P563" s="132"/>
    </row>
    <row r="564" spans="4:16" ht="15.75" customHeight="1">
      <c r="D564" s="132"/>
      <c r="H564" s="132"/>
      <c r="L564" s="132"/>
      <c r="P564" s="132"/>
    </row>
    <row r="565" spans="4:16" ht="15.75" customHeight="1">
      <c r="D565" s="132"/>
      <c r="H565" s="132"/>
      <c r="L565" s="132"/>
      <c r="P565" s="132"/>
    </row>
    <row r="566" spans="4:16" ht="15.75" customHeight="1">
      <c r="D566" s="132"/>
      <c r="H566" s="132"/>
      <c r="L566" s="132"/>
      <c r="P566" s="132"/>
    </row>
    <row r="567" spans="4:16" ht="15.75" customHeight="1">
      <c r="D567" s="132"/>
      <c r="H567" s="132"/>
      <c r="L567" s="132"/>
      <c r="P567" s="132"/>
    </row>
    <row r="568" spans="4:16" ht="15.75" customHeight="1">
      <c r="D568" s="132"/>
      <c r="H568" s="132"/>
      <c r="L568" s="132"/>
      <c r="P568" s="132"/>
    </row>
    <row r="569" spans="4:16" ht="15.75" customHeight="1">
      <c r="D569" s="132"/>
      <c r="H569" s="132"/>
      <c r="L569" s="132"/>
      <c r="P569" s="132"/>
    </row>
    <row r="570" spans="4:16" ht="15.75" customHeight="1">
      <c r="D570" s="132"/>
      <c r="H570" s="132"/>
      <c r="L570" s="132"/>
      <c r="P570" s="132"/>
    </row>
    <row r="571" spans="4:16" ht="15.75" customHeight="1">
      <c r="D571" s="132"/>
      <c r="H571" s="132"/>
      <c r="L571" s="132"/>
      <c r="P571" s="132"/>
    </row>
    <row r="572" spans="4:16" ht="15.75" customHeight="1">
      <c r="D572" s="132"/>
      <c r="H572" s="132"/>
      <c r="L572" s="132"/>
      <c r="P572" s="132"/>
    </row>
    <row r="573" spans="4:16" ht="15.75" customHeight="1">
      <c r="D573" s="132"/>
      <c r="H573" s="132"/>
      <c r="L573" s="132"/>
      <c r="P573" s="132"/>
    </row>
    <row r="574" spans="4:16" ht="15.75" customHeight="1">
      <c r="D574" s="132"/>
      <c r="H574" s="132"/>
      <c r="L574" s="132"/>
      <c r="P574" s="132"/>
    </row>
    <row r="575" spans="4:16" ht="15.75" customHeight="1">
      <c r="D575" s="132"/>
      <c r="H575" s="132"/>
      <c r="L575" s="132"/>
      <c r="P575" s="132"/>
    </row>
    <row r="576" spans="4:16" ht="15.75" customHeight="1">
      <c r="D576" s="132"/>
      <c r="H576" s="132"/>
      <c r="L576" s="132"/>
      <c r="P576" s="132"/>
    </row>
    <row r="577" spans="4:16" ht="15.75" customHeight="1">
      <c r="D577" s="132"/>
      <c r="H577" s="132"/>
      <c r="L577" s="132"/>
      <c r="P577" s="132"/>
    </row>
    <row r="578" spans="4:16" ht="15.75" customHeight="1">
      <c r="D578" s="132"/>
      <c r="H578" s="132"/>
      <c r="L578" s="132"/>
      <c r="P578" s="132"/>
    </row>
    <row r="579" spans="4:16" ht="15.75" customHeight="1">
      <c r="D579" s="132"/>
      <c r="H579" s="132"/>
      <c r="L579" s="132"/>
      <c r="P579" s="132"/>
    </row>
    <row r="580" spans="4:16" ht="15.75" customHeight="1">
      <c r="D580" s="132"/>
      <c r="H580" s="132"/>
      <c r="L580" s="132"/>
      <c r="P580" s="132"/>
    </row>
    <row r="581" spans="4:16" ht="15.75" customHeight="1">
      <c r="D581" s="132"/>
      <c r="H581" s="132"/>
      <c r="L581" s="132"/>
      <c r="P581" s="132"/>
    </row>
    <row r="582" spans="4:16" ht="15.75" customHeight="1">
      <c r="D582" s="132"/>
      <c r="H582" s="132"/>
      <c r="L582" s="132"/>
      <c r="P582" s="132"/>
    </row>
    <row r="583" spans="4:16" ht="15.75" customHeight="1">
      <c r="D583" s="132"/>
      <c r="H583" s="132"/>
      <c r="L583" s="132"/>
      <c r="P583" s="132"/>
    </row>
    <row r="584" spans="4:16" ht="15.75" customHeight="1">
      <c r="D584" s="132"/>
      <c r="H584" s="132"/>
      <c r="L584" s="132"/>
      <c r="P584" s="132"/>
    </row>
    <row r="585" spans="4:16" ht="15.75" customHeight="1">
      <c r="D585" s="132"/>
      <c r="H585" s="132"/>
      <c r="L585" s="132"/>
      <c r="P585" s="132"/>
    </row>
    <row r="586" spans="4:16" ht="15.75" customHeight="1">
      <c r="D586" s="132"/>
      <c r="H586" s="132"/>
      <c r="L586" s="132"/>
      <c r="P586" s="132"/>
    </row>
    <row r="587" spans="4:16" ht="15.75" customHeight="1">
      <c r="D587" s="132"/>
      <c r="H587" s="132"/>
      <c r="L587" s="132"/>
      <c r="P587" s="132"/>
    </row>
    <row r="588" spans="4:16" ht="15.75" customHeight="1">
      <c r="D588" s="132"/>
      <c r="H588" s="132"/>
      <c r="L588" s="132"/>
      <c r="P588" s="132"/>
    </row>
    <row r="589" spans="4:16" ht="15.75" customHeight="1">
      <c r="D589" s="132"/>
      <c r="H589" s="132"/>
      <c r="L589" s="132"/>
      <c r="P589" s="132"/>
    </row>
    <row r="590" spans="4:16" ht="15.75" customHeight="1">
      <c r="D590" s="132"/>
      <c r="H590" s="132"/>
      <c r="L590" s="132"/>
      <c r="P590" s="132"/>
    </row>
    <row r="591" spans="4:16" ht="15.75" customHeight="1">
      <c r="D591" s="132"/>
      <c r="H591" s="132"/>
      <c r="L591" s="132"/>
      <c r="P591" s="132"/>
    </row>
    <row r="592" spans="4:16" ht="15.75" customHeight="1">
      <c r="D592" s="132"/>
      <c r="H592" s="132"/>
      <c r="L592" s="132"/>
      <c r="P592" s="132"/>
    </row>
    <row r="593" spans="4:16" ht="15.75" customHeight="1">
      <c r="D593" s="132"/>
      <c r="H593" s="132"/>
      <c r="L593" s="132"/>
      <c r="P593" s="132"/>
    </row>
    <row r="594" spans="4:16" ht="15.75" customHeight="1">
      <c r="D594" s="132"/>
      <c r="H594" s="132"/>
      <c r="L594" s="132"/>
      <c r="P594" s="132"/>
    </row>
    <row r="595" spans="4:16" ht="15.75" customHeight="1">
      <c r="D595" s="132"/>
      <c r="H595" s="132"/>
      <c r="L595" s="132"/>
      <c r="P595" s="132"/>
    </row>
    <row r="596" spans="4:16" ht="15.75" customHeight="1">
      <c r="D596" s="132"/>
      <c r="H596" s="132"/>
      <c r="L596" s="132"/>
      <c r="P596" s="132"/>
    </row>
    <row r="597" spans="4:16" ht="15.75" customHeight="1">
      <c r="D597" s="132"/>
      <c r="H597" s="132"/>
      <c r="L597" s="132"/>
      <c r="P597" s="132"/>
    </row>
    <row r="598" spans="4:16" ht="15.75" customHeight="1">
      <c r="D598" s="132"/>
      <c r="H598" s="132"/>
      <c r="L598" s="132"/>
      <c r="P598" s="132"/>
    </row>
    <row r="599" spans="4:16" ht="15.75" customHeight="1">
      <c r="D599" s="132"/>
      <c r="H599" s="132"/>
      <c r="L599" s="132"/>
      <c r="P599" s="132"/>
    </row>
    <row r="600" spans="4:16" ht="15.75" customHeight="1">
      <c r="D600" s="132"/>
      <c r="H600" s="132"/>
      <c r="L600" s="132"/>
      <c r="P600" s="132"/>
    </row>
    <row r="601" spans="4:16" ht="15.75" customHeight="1">
      <c r="D601" s="132"/>
      <c r="H601" s="132"/>
      <c r="L601" s="132"/>
      <c r="P601" s="132"/>
    </row>
    <row r="602" spans="4:16" ht="15.75" customHeight="1">
      <c r="D602" s="132"/>
      <c r="H602" s="132"/>
      <c r="L602" s="132"/>
      <c r="P602" s="132"/>
    </row>
    <row r="603" spans="4:16" ht="15.75" customHeight="1">
      <c r="D603" s="132"/>
      <c r="H603" s="132"/>
      <c r="L603" s="132"/>
      <c r="P603" s="132"/>
    </row>
    <row r="604" spans="4:16" ht="15.75" customHeight="1">
      <c r="D604" s="132"/>
      <c r="H604" s="132"/>
      <c r="L604" s="132"/>
      <c r="P604" s="132"/>
    </row>
    <row r="605" spans="4:16" ht="15.75" customHeight="1">
      <c r="D605" s="132"/>
      <c r="H605" s="132"/>
      <c r="L605" s="132"/>
      <c r="P605" s="132"/>
    </row>
    <row r="606" spans="4:16" ht="15.75" customHeight="1">
      <c r="D606" s="132"/>
      <c r="H606" s="132"/>
      <c r="L606" s="132"/>
      <c r="P606" s="132"/>
    </row>
    <row r="607" spans="4:16" ht="15.75" customHeight="1">
      <c r="D607" s="132"/>
      <c r="H607" s="132"/>
      <c r="L607" s="132"/>
      <c r="P607" s="132"/>
    </row>
    <row r="608" spans="4:16" ht="15.75" customHeight="1">
      <c r="D608" s="132"/>
      <c r="H608" s="132"/>
      <c r="L608" s="132"/>
      <c r="P608" s="132"/>
    </row>
    <row r="609" spans="4:16" ht="15.75" customHeight="1">
      <c r="D609" s="132"/>
      <c r="H609" s="132"/>
      <c r="L609" s="132"/>
      <c r="P609" s="132"/>
    </row>
    <row r="610" spans="4:16" ht="15.75" customHeight="1">
      <c r="D610" s="132"/>
      <c r="H610" s="132"/>
      <c r="L610" s="132"/>
      <c r="P610" s="132"/>
    </row>
    <row r="611" spans="4:16" ht="15.75" customHeight="1">
      <c r="D611" s="132"/>
      <c r="H611" s="132"/>
      <c r="L611" s="132"/>
      <c r="P611" s="132"/>
    </row>
    <row r="612" spans="4:16" ht="15.75" customHeight="1">
      <c r="D612" s="132"/>
      <c r="H612" s="132"/>
      <c r="L612" s="132"/>
      <c r="P612" s="132"/>
    </row>
    <row r="613" spans="4:16" ht="15.75" customHeight="1">
      <c r="D613" s="132"/>
      <c r="H613" s="132"/>
      <c r="L613" s="132"/>
      <c r="P613" s="132"/>
    </row>
    <row r="614" spans="4:16" ht="15.75" customHeight="1">
      <c r="D614" s="132"/>
      <c r="H614" s="132"/>
      <c r="L614" s="132"/>
      <c r="P614" s="132"/>
    </row>
    <row r="615" spans="4:16" ht="15.75" customHeight="1">
      <c r="D615" s="132"/>
      <c r="H615" s="132"/>
      <c r="L615" s="132"/>
      <c r="P615" s="132"/>
    </row>
    <row r="616" spans="4:16" ht="15.75" customHeight="1">
      <c r="D616" s="132"/>
      <c r="H616" s="132"/>
      <c r="L616" s="132"/>
      <c r="P616" s="132"/>
    </row>
    <row r="617" spans="4:16" ht="15.75" customHeight="1">
      <c r="D617" s="132"/>
      <c r="H617" s="132"/>
      <c r="L617" s="132"/>
      <c r="P617" s="132"/>
    </row>
    <row r="618" spans="4:16" ht="15.75" customHeight="1">
      <c r="D618" s="132"/>
      <c r="H618" s="132"/>
      <c r="L618" s="132"/>
      <c r="P618" s="132"/>
    </row>
    <row r="619" spans="4:16" ht="15.75" customHeight="1">
      <c r="D619" s="132"/>
      <c r="H619" s="132"/>
      <c r="L619" s="132"/>
      <c r="P619" s="132"/>
    </row>
    <row r="620" spans="4:16" ht="15.75" customHeight="1">
      <c r="D620" s="132"/>
      <c r="H620" s="132"/>
      <c r="L620" s="132"/>
      <c r="P620" s="132"/>
    </row>
    <row r="621" spans="4:16" ht="15.75" customHeight="1">
      <c r="D621" s="132"/>
      <c r="H621" s="132"/>
      <c r="L621" s="132"/>
      <c r="P621" s="132"/>
    </row>
    <row r="622" spans="4:16" ht="15.75" customHeight="1">
      <c r="D622" s="132"/>
      <c r="H622" s="132"/>
      <c r="L622" s="132"/>
      <c r="P622" s="132"/>
    </row>
    <row r="623" spans="4:16" ht="15.75" customHeight="1">
      <c r="D623" s="132"/>
      <c r="H623" s="132"/>
      <c r="L623" s="132"/>
      <c r="P623" s="132"/>
    </row>
    <row r="624" spans="4:16" ht="15.75" customHeight="1">
      <c r="D624" s="132"/>
      <c r="H624" s="132"/>
      <c r="L624" s="132"/>
      <c r="P624" s="132"/>
    </row>
    <row r="625" spans="4:16" ht="15.75" customHeight="1">
      <c r="D625" s="132"/>
      <c r="H625" s="132"/>
      <c r="L625" s="132"/>
      <c r="P625" s="132"/>
    </row>
    <row r="626" spans="4:16" ht="15.75" customHeight="1">
      <c r="D626" s="132"/>
      <c r="H626" s="132"/>
      <c r="L626" s="132"/>
      <c r="P626" s="132"/>
    </row>
    <row r="627" spans="4:16" ht="15.75" customHeight="1">
      <c r="D627" s="132"/>
      <c r="H627" s="132"/>
      <c r="L627" s="132"/>
      <c r="P627" s="132"/>
    </row>
    <row r="628" spans="4:16" ht="15.75" customHeight="1">
      <c r="D628" s="132"/>
      <c r="H628" s="132"/>
      <c r="L628" s="132"/>
      <c r="P628" s="132"/>
    </row>
    <row r="629" spans="4:16" ht="15.75" customHeight="1">
      <c r="D629" s="132"/>
      <c r="H629" s="132"/>
      <c r="L629" s="132"/>
      <c r="P629" s="132"/>
    </row>
    <row r="630" spans="4:16" ht="15.75" customHeight="1">
      <c r="D630" s="132"/>
      <c r="H630" s="132"/>
      <c r="L630" s="132"/>
      <c r="P630" s="132"/>
    </row>
    <row r="631" spans="4:16" ht="15.75" customHeight="1">
      <c r="D631" s="132"/>
      <c r="H631" s="132"/>
      <c r="L631" s="132"/>
      <c r="P631" s="132"/>
    </row>
    <row r="632" spans="4:16" ht="15.75" customHeight="1">
      <c r="D632" s="132"/>
      <c r="H632" s="132"/>
      <c r="L632" s="132"/>
      <c r="P632" s="132"/>
    </row>
    <row r="633" spans="4:16" ht="15.75" customHeight="1">
      <c r="D633" s="132"/>
      <c r="H633" s="132"/>
      <c r="L633" s="132"/>
      <c r="P633" s="132"/>
    </row>
    <row r="634" spans="4:16" ht="15.75" customHeight="1">
      <c r="D634" s="132"/>
      <c r="H634" s="132"/>
      <c r="L634" s="132"/>
      <c r="P634" s="132"/>
    </row>
    <row r="635" spans="4:16" ht="15.75" customHeight="1">
      <c r="D635" s="132"/>
      <c r="H635" s="132"/>
      <c r="L635" s="132"/>
      <c r="P635" s="132"/>
    </row>
    <row r="636" spans="4:16" ht="15.75" customHeight="1">
      <c r="D636" s="132"/>
      <c r="H636" s="132"/>
      <c r="L636" s="132"/>
      <c r="P636" s="132"/>
    </row>
    <row r="637" spans="4:16" ht="15.75" customHeight="1">
      <c r="D637" s="132"/>
      <c r="H637" s="132"/>
      <c r="L637" s="132"/>
      <c r="P637" s="132"/>
    </row>
    <row r="638" spans="4:16" ht="15.75" customHeight="1">
      <c r="D638" s="132"/>
      <c r="H638" s="132"/>
      <c r="L638" s="132"/>
      <c r="P638" s="132"/>
    </row>
    <row r="639" spans="4:16" ht="15.75" customHeight="1">
      <c r="D639" s="132"/>
      <c r="H639" s="132"/>
      <c r="L639" s="132"/>
      <c r="P639" s="132"/>
    </row>
    <row r="640" spans="4:16" ht="15.75" customHeight="1">
      <c r="D640" s="132"/>
      <c r="H640" s="132"/>
      <c r="L640" s="132"/>
      <c r="P640" s="132"/>
    </row>
    <row r="641" spans="4:16" ht="15.75" customHeight="1">
      <c r="D641" s="132"/>
      <c r="H641" s="132"/>
      <c r="L641" s="132"/>
      <c r="P641" s="132"/>
    </row>
    <row r="642" spans="4:16" ht="15.75" customHeight="1">
      <c r="D642" s="132"/>
      <c r="H642" s="132"/>
      <c r="L642" s="132"/>
      <c r="P642" s="132"/>
    </row>
    <row r="643" spans="4:16" ht="15.75" customHeight="1">
      <c r="D643" s="132"/>
      <c r="H643" s="132"/>
      <c r="L643" s="132"/>
      <c r="P643" s="132"/>
    </row>
    <row r="644" spans="4:16" ht="15.75" customHeight="1">
      <c r="D644" s="132"/>
      <c r="H644" s="132"/>
      <c r="L644" s="132"/>
      <c r="P644" s="132"/>
    </row>
    <row r="645" spans="4:16" ht="15.75" customHeight="1">
      <c r="D645" s="132"/>
      <c r="H645" s="132"/>
      <c r="L645" s="132"/>
      <c r="P645" s="132"/>
    </row>
    <row r="646" spans="4:16" ht="15.75" customHeight="1">
      <c r="D646" s="132"/>
      <c r="H646" s="132"/>
      <c r="L646" s="132"/>
      <c r="P646" s="132"/>
    </row>
    <row r="647" spans="4:16" ht="15.75" customHeight="1">
      <c r="D647" s="132"/>
      <c r="H647" s="132"/>
      <c r="L647" s="132"/>
      <c r="P647" s="132"/>
    </row>
    <row r="648" spans="4:16" ht="15.75" customHeight="1">
      <c r="D648" s="132"/>
      <c r="H648" s="132"/>
      <c r="L648" s="132"/>
      <c r="P648" s="132"/>
    </row>
    <row r="649" spans="4:16" ht="15.75" customHeight="1">
      <c r="D649" s="132"/>
      <c r="H649" s="132"/>
      <c r="L649" s="132"/>
      <c r="P649" s="132"/>
    </row>
    <row r="650" spans="4:16" ht="15.75" customHeight="1">
      <c r="D650" s="132"/>
      <c r="H650" s="132"/>
      <c r="L650" s="132"/>
      <c r="P650" s="132"/>
    </row>
    <row r="651" spans="4:16" ht="15.75" customHeight="1">
      <c r="D651" s="132"/>
      <c r="H651" s="132"/>
      <c r="L651" s="132"/>
      <c r="P651" s="132"/>
    </row>
    <row r="652" spans="4:16" ht="15.75" customHeight="1">
      <c r="D652" s="132"/>
      <c r="H652" s="132"/>
      <c r="L652" s="132"/>
      <c r="P652" s="132"/>
    </row>
    <row r="653" spans="4:16" ht="15.75" customHeight="1">
      <c r="D653" s="132"/>
      <c r="H653" s="132"/>
      <c r="L653" s="132"/>
      <c r="P653" s="132"/>
    </row>
    <row r="654" spans="4:16" ht="15.75" customHeight="1">
      <c r="D654" s="132"/>
      <c r="H654" s="132"/>
      <c r="L654" s="132"/>
      <c r="P654" s="132"/>
    </row>
    <row r="655" spans="4:16" ht="15.75" customHeight="1">
      <c r="D655" s="132"/>
      <c r="H655" s="132"/>
      <c r="L655" s="132"/>
      <c r="P655" s="132"/>
    </row>
    <row r="656" spans="4:16" ht="15.75" customHeight="1">
      <c r="D656" s="132"/>
      <c r="H656" s="132"/>
      <c r="L656" s="132"/>
      <c r="P656" s="132"/>
    </row>
    <row r="657" spans="4:16" ht="15.75" customHeight="1">
      <c r="D657" s="132"/>
      <c r="H657" s="132"/>
      <c r="L657" s="132"/>
      <c r="P657" s="132"/>
    </row>
    <row r="658" spans="4:16" ht="15.75" customHeight="1">
      <c r="D658" s="132"/>
      <c r="H658" s="132"/>
      <c r="L658" s="132"/>
      <c r="P658" s="132"/>
    </row>
    <row r="659" spans="4:16" ht="15.75" customHeight="1">
      <c r="D659" s="132"/>
      <c r="H659" s="132"/>
      <c r="L659" s="132"/>
      <c r="P659" s="132"/>
    </row>
    <row r="660" spans="4:16" ht="15.75" customHeight="1">
      <c r="D660" s="132"/>
      <c r="H660" s="132"/>
      <c r="L660" s="132"/>
      <c r="P660" s="132"/>
    </row>
    <row r="661" spans="4:16" ht="15.75" customHeight="1">
      <c r="D661" s="132"/>
      <c r="H661" s="132"/>
      <c r="L661" s="132"/>
      <c r="P661" s="132"/>
    </row>
    <row r="662" spans="4:16" ht="15.75" customHeight="1">
      <c r="D662" s="132"/>
      <c r="H662" s="132"/>
      <c r="L662" s="132"/>
      <c r="P662" s="132"/>
    </row>
    <row r="663" spans="4:16" ht="15.75" customHeight="1">
      <c r="D663" s="132"/>
      <c r="H663" s="132"/>
      <c r="L663" s="132"/>
      <c r="P663" s="132"/>
    </row>
    <row r="664" spans="4:16" ht="15.75" customHeight="1">
      <c r="D664" s="132"/>
      <c r="H664" s="132"/>
      <c r="L664" s="132"/>
      <c r="P664" s="132"/>
    </row>
    <row r="665" spans="4:16" ht="15.75" customHeight="1">
      <c r="D665" s="132"/>
      <c r="H665" s="132"/>
      <c r="L665" s="132"/>
      <c r="P665" s="132"/>
    </row>
    <row r="666" spans="4:16" ht="15.75" customHeight="1">
      <c r="D666" s="132"/>
      <c r="H666" s="132"/>
      <c r="L666" s="132"/>
      <c r="P666" s="132"/>
    </row>
    <row r="667" spans="4:16" ht="15.75" customHeight="1">
      <c r="D667" s="132"/>
      <c r="H667" s="132"/>
      <c r="L667" s="132"/>
      <c r="P667" s="132"/>
    </row>
    <row r="668" spans="4:16" ht="15.75" customHeight="1">
      <c r="D668" s="132"/>
      <c r="H668" s="132"/>
      <c r="L668" s="132"/>
      <c r="P668" s="132"/>
    </row>
    <row r="669" spans="4:16" ht="15.75" customHeight="1">
      <c r="D669" s="132"/>
      <c r="H669" s="132"/>
      <c r="L669" s="132"/>
      <c r="P669" s="132"/>
    </row>
    <row r="670" spans="4:16" ht="15.75" customHeight="1">
      <c r="D670" s="132"/>
      <c r="H670" s="132"/>
      <c r="L670" s="132"/>
      <c r="P670" s="132"/>
    </row>
    <row r="671" spans="4:16" ht="15.75" customHeight="1">
      <c r="D671" s="132"/>
      <c r="H671" s="132"/>
      <c r="L671" s="132"/>
      <c r="P671" s="132"/>
    </row>
    <row r="672" spans="4:16" ht="15.75" customHeight="1">
      <c r="D672" s="132"/>
      <c r="H672" s="132"/>
      <c r="L672" s="132"/>
      <c r="P672" s="132"/>
    </row>
    <row r="673" spans="4:16" ht="15.75" customHeight="1">
      <c r="D673" s="132"/>
      <c r="H673" s="132"/>
      <c r="L673" s="132"/>
      <c r="P673" s="132"/>
    </row>
    <row r="674" spans="4:16" ht="15.75" customHeight="1">
      <c r="D674" s="132"/>
      <c r="H674" s="132"/>
      <c r="L674" s="132"/>
      <c r="P674" s="132"/>
    </row>
    <row r="675" spans="4:16" ht="15.75" customHeight="1">
      <c r="D675" s="132"/>
      <c r="H675" s="132"/>
      <c r="L675" s="132"/>
      <c r="P675" s="132"/>
    </row>
    <row r="676" spans="4:16" ht="15.75" customHeight="1">
      <c r="D676" s="132"/>
      <c r="H676" s="132"/>
      <c r="L676" s="132"/>
      <c r="P676" s="132"/>
    </row>
    <row r="677" spans="4:16" ht="15.75" customHeight="1">
      <c r="D677" s="132"/>
      <c r="H677" s="132"/>
      <c r="L677" s="132"/>
      <c r="P677" s="132"/>
    </row>
    <row r="678" spans="4:16" ht="15.75" customHeight="1">
      <c r="D678" s="132"/>
      <c r="H678" s="132"/>
      <c r="L678" s="132"/>
      <c r="P678" s="132"/>
    </row>
    <row r="679" spans="4:16" ht="15.75" customHeight="1">
      <c r="D679" s="132"/>
      <c r="H679" s="132"/>
      <c r="L679" s="132"/>
      <c r="P679" s="132"/>
    </row>
    <row r="680" spans="4:16" ht="15.75" customHeight="1">
      <c r="D680" s="132"/>
      <c r="H680" s="132"/>
      <c r="L680" s="132"/>
      <c r="P680" s="132"/>
    </row>
    <row r="681" spans="4:16" ht="15.75" customHeight="1">
      <c r="D681" s="132"/>
      <c r="H681" s="132"/>
      <c r="L681" s="132"/>
      <c r="P681" s="132"/>
    </row>
    <row r="682" spans="4:16" ht="15.75" customHeight="1">
      <c r="D682" s="132"/>
      <c r="H682" s="132"/>
      <c r="L682" s="132"/>
      <c r="P682" s="132"/>
    </row>
    <row r="683" spans="4:16" ht="15.75" customHeight="1">
      <c r="D683" s="132"/>
      <c r="H683" s="132"/>
      <c r="L683" s="132"/>
      <c r="P683" s="132"/>
    </row>
    <row r="684" spans="4:16" ht="15.75" customHeight="1">
      <c r="D684" s="132"/>
      <c r="H684" s="132"/>
      <c r="L684" s="132"/>
      <c r="P684" s="132"/>
    </row>
    <row r="685" spans="4:16" ht="15.75" customHeight="1">
      <c r="D685" s="132"/>
      <c r="H685" s="132"/>
      <c r="L685" s="132"/>
      <c r="P685" s="132"/>
    </row>
    <row r="686" spans="4:16" ht="15.75" customHeight="1">
      <c r="D686" s="132"/>
      <c r="H686" s="132"/>
      <c r="L686" s="132"/>
      <c r="P686" s="132"/>
    </row>
    <row r="687" spans="4:16" ht="15.75" customHeight="1">
      <c r="D687" s="132"/>
      <c r="H687" s="132"/>
      <c r="L687" s="132"/>
      <c r="P687" s="132"/>
    </row>
    <row r="688" spans="4:16" ht="15.75" customHeight="1">
      <c r="D688" s="132"/>
      <c r="H688" s="132"/>
      <c r="L688" s="132"/>
      <c r="P688" s="132"/>
    </row>
    <row r="689" spans="4:16" ht="15.75" customHeight="1">
      <c r="D689" s="132"/>
      <c r="H689" s="132"/>
      <c r="L689" s="132"/>
      <c r="P689" s="132"/>
    </row>
    <row r="690" spans="4:16" ht="15.75" customHeight="1">
      <c r="D690" s="132"/>
      <c r="H690" s="132"/>
      <c r="L690" s="132"/>
      <c r="P690" s="132"/>
    </row>
    <row r="691" spans="4:16" ht="15.75" customHeight="1">
      <c r="D691" s="132"/>
      <c r="H691" s="132"/>
      <c r="L691" s="132"/>
      <c r="P691" s="132"/>
    </row>
    <row r="692" spans="4:16" ht="15.75" customHeight="1">
      <c r="D692" s="132"/>
      <c r="H692" s="132"/>
      <c r="L692" s="132"/>
      <c r="P692" s="132"/>
    </row>
    <row r="693" spans="4:16" ht="15.75" customHeight="1">
      <c r="D693" s="132"/>
      <c r="H693" s="132"/>
      <c r="L693" s="132"/>
      <c r="P693" s="132"/>
    </row>
    <row r="694" spans="4:16" ht="15.75" customHeight="1">
      <c r="D694" s="132"/>
      <c r="H694" s="132"/>
      <c r="L694" s="132"/>
      <c r="P694" s="132"/>
    </row>
    <row r="695" spans="4:16" ht="15.75" customHeight="1">
      <c r="D695" s="132"/>
      <c r="H695" s="132"/>
      <c r="L695" s="132"/>
      <c r="P695" s="132"/>
    </row>
    <row r="696" spans="4:16" ht="15.75" customHeight="1">
      <c r="D696" s="132"/>
      <c r="H696" s="132"/>
      <c r="L696" s="132"/>
      <c r="P696" s="132"/>
    </row>
    <row r="697" spans="4:16" ht="15.75" customHeight="1">
      <c r="D697" s="132"/>
      <c r="H697" s="132"/>
      <c r="L697" s="132"/>
      <c r="P697" s="132"/>
    </row>
    <row r="698" spans="4:16" ht="15.75" customHeight="1">
      <c r="D698" s="132"/>
      <c r="H698" s="132"/>
      <c r="L698" s="132"/>
      <c r="P698" s="132"/>
    </row>
    <row r="699" spans="4:16" ht="15.75" customHeight="1">
      <c r="D699" s="132"/>
      <c r="H699" s="132"/>
      <c r="L699" s="132"/>
      <c r="P699" s="132"/>
    </row>
    <row r="700" spans="4:16" ht="15.75" customHeight="1">
      <c r="D700" s="132"/>
      <c r="H700" s="132"/>
      <c r="L700" s="132"/>
      <c r="P700" s="132"/>
    </row>
    <row r="701" spans="4:16" ht="15.75" customHeight="1">
      <c r="D701" s="132"/>
      <c r="H701" s="132"/>
      <c r="L701" s="132"/>
      <c r="P701" s="132"/>
    </row>
    <row r="702" spans="4:16" ht="15.75" customHeight="1">
      <c r="D702" s="132"/>
      <c r="H702" s="132"/>
      <c r="L702" s="132"/>
      <c r="P702" s="132"/>
    </row>
    <row r="703" spans="4:16" ht="15.75" customHeight="1">
      <c r="D703" s="132"/>
      <c r="H703" s="132"/>
      <c r="L703" s="132"/>
      <c r="P703" s="132"/>
    </row>
    <row r="704" spans="4:16" ht="15.75" customHeight="1">
      <c r="D704" s="132"/>
      <c r="H704" s="132"/>
      <c r="L704" s="132"/>
      <c r="P704" s="132"/>
    </row>
    <row r="705" spans="4:16" ht="15.75" customHeight="1">
      <c r="D705" s="132"/>
      <c r="H705" s="132"/>
      <c r="L705" s="132"/>
      <c r="P705" s="132"/>
    </row>
    <row r="706" spans="4:16" ht="15.75" customHeight="1">
      <c r="D706" s="132"/>
      <c r="H706" s="132"/>
      <c r="L706" s="132"/>
      <c r="P706" s="132"/>
    </row>
    <row r="707" spans="4:16" ht="15.75" customHeight="1">
      <c r="D707" s="132"/>
      <c r="H707" s="132"/>
      <c r="L707" s="132"/>
      <c r="P707" s="132"/>
    </row>
    <row r="708" spans="4:16" ht="15.75" customHeight="1">
      <c r="D708" s="132"/>
      <c r="H708" s="132"/>
      <c r="L708" s="132"/>
      <c r="P708" s="132"/>
    </row>
    <row r="709" spans="4:16" ht="15.75" customHeight="1">
      <c r="D709" s="132"/>
      <c r="H709" s="132"/>
      <c r="L709" s="132"/>
      <c r="P709" s="132"/>
    </row>
    <row r="710" spans="4:16" ht="15.75" customHeight="1">
      <c r="D710" s="132"/>
      <c r="H710" s="132"/>
      <c r="L710" s="132"/>
      <c r="P710" s="132"/>
    </row>
    <row r="711" spans="4:16" ht="15.75" customHeight="1">
      <c r="D711" s="132"/>
      <c r="H711" s="132"/>
      <c r="L711" s="132"/>
      <c r="P711" s="132"/>
    </row>
    <row r="712" spans="4:16" ht="15.75" customHeight="1">
      <c r="D712" s="132"/>
      <c r="H712" s="132"/>
      <c r="L712" s="132"/>
      <c r="P712" s="132"/>
    </row>
    <row r="713" spans="4:16" ht="15.75" customHeight="1">
      <c r="D713" s="132"/>
      <c r="H713" s="132"/>
      <c r="L713" s="132"/>
      <c r="P713" s="132"/>
    </row>
    <row r="714" spans="4:16" ht="15.75" customHeight="1">
      <c r="D714" s="132"/>
      <c r="H714" s="132"/>
      <c r="L714" s="132"/>
      <c r="P714" s="132"/>
    </row>
    <row r="715" spans="4:16" ht="15.75" customHeight="1">
      <c r="D715" s="132"/>
      <c r="H715" s="132"/>
      <c r="L715" s="132"/>
      <c r="P715" s="132"/>
    </row>
    <row r="716" spans="4:16" ht="15.75" customHeight="1">
      <c r="D716" s="132"/>
      <c r="H716" s="132"/>
      <c r="L716" s="132"/>
      <c r="P716" s="132"/>
    </row>
    <row r="717" spans="4:16" ht="15.75" customHeight="1">
      <c r="D717" s="132"/>
      <c r="H717" s="132"/>
      <c r="L717" s="132"/>
      <c r="P717" s="132"/>
    </row>
    <row r="718" spans="4:16" ht="15.75" customHeight="1">
      <c r="D718" s="132"/>
      <c r="H718" s="132"/>
      <c r="L718" s="132"/>
      <c r="P718" s="132"/>
    </row>
    <row r="719" spans="4:16" ht="15.75" customHeight="1">
      <c r="D719" s="132"/>
      <c r="H719" s="132"/>
      <c r="L719" s="132"/>
      <c r="P719" s="132"/>
    </row>
    <row r="720" spans="4:16" ht="15.75" customHeight="1">
      <c r="D720" s="132"/>
      <c r="H720" s="132"/>
      <c r="L720" s="132"/>
      <c r="P720" s="132"/>
    </row>
    <row r="721" spans="4:16" ht="15.75" customHeight="1">
      <c r="D721" s="132"/>
      <c r="H721" s="132"/>
      <c r="L721" s="132"/>
      <c r="P721" s="132"/>
    </row>
    <row r="722" spans="4:16" ht="15.75" customHeight="1">
      <c r="D722" s="132"/>
      <c r="H722" s="132"/>
      <c r="L722" s="132"/>
      <c r="P722" s="132"/>
    </row>
    <row r="723" spans="4:16" ht="15.75" customHeight="1">
      <c r="D723" s="132"/>
      <c r="H723" s="132"/>
      <c r="L723" s="132"/>
      <c r="P723" s="132"/>
    </row>
    <row r="724" spans="4:16" ht="15.75" customHeight="1">
      <c r="D724" s="132"/>
      <c r="H724" s="132"/>
      <c r="L724" s="132"/>
      <c r="P724" s="132"/>
    </row>
    <row r="725" spans="4:16" ht="15.75" customHeight="1">
      <c r="D725" s="132"/>
      <c r="H725" s="132"/>
      <c r="L725" s="132"/>
      <c r="P725" s="132"/>
    </row>
    <row r="726" spans="4:16" ht="15.75" customHeight="1">
      <c r="D726" s="132"/>
      <c r="H726" s="132"/>
      <c r="L726" s="132"/>
      <c r="P726" s="132"/>
    </row>
    <row r="727" spans="4:16" ht="15.75" customHeight="1">
      <c r="D727" s="132"/>
      <c r="H727" s="132"/>
      <c r="L727" s="132"/>
      <c r="P727" s="132"/>
    </row>
    <row r="728" spans="4:16" ht="15.75" customHeight="1">
      <c r="D728" s="132"/>
      <c r="H728" s="132"/>
      <c r="L728" s="132"/>
      <c r="P728" s="132"/>
    </row>
    <row r="729" spans="4:16" ht="15.75" customHeight="1">
      <c r="D729" s="132"/>
      <c r="H729" s="132"/>
      <c r="L729" s="132"/>
      <c r="P729" s="132"/>
    </row>
    <row r="730" spans="4:16" ht="15.75" customHeight="1">
      <c r="D730" s="132"/>
      <c r="H730" s="132"/>
      <c r="L730" s="132"/>
      <c r="P730" s="132"/>
    </row>
    <row r="731" spans="4:16" ht="15.75" customHeight="1">
      <c r="D731" s="132"/>
      <c r="H731" s="132"/>
      <c r="L731" s="132"/>
      <c r="P731" s="132"/>
    </row>
    <row r="732" spans="4:16" ht="15.75" customHeight="1">
      <c r="D732" s="132"/>
      <c r="H732" s="132"/>
      <c r="L732" s="132"/>
      <c r="P732" s="132"/>
    </row>
    <row r="733" spans="4:16" ht="15.75" customHeight="1">
      <c r="D733" s="132"/>
      <c r="H733" s="132"/>
      <c r="L733" s="132"/>
      <c r="P733" s="132"/>
    </row>
    <row r="734" spans="4:16" ht="15.75" customHeight="1">
      <c r="D734" s="132"/>
      <c r="H734" s="132"/>
      <c r="L734" s="132"/>
      <c r="P734" s="132"/>
    </row>
    <row r="735" spans="4:16" ht="15.75" customHeight="1">
      <c r="D735" s="132"/>
      <c r="H735" s="132"/>
      <c r="L735" s="132"/>
      <c r="P735" s="132"/>
    </row>
    <row r="736" spans="4:16" ht="15.75" customHeight="1">
      <c r="D736" s="132"/>
      <c r="H736" s="132"/>
      <c r="L736" s="132"/>
      <c r="P736" s="132"/>
    </row>
    <row r="737" spans="4:16" ht="15.75" customHeight="1">
      <c r="D737" s="132"/>
      <c r="H737" s="132"/>
      <c r="L737" s="132"/>
      <c r="P737" s="132"/>
    </row>
    <row r="738" spans="4:16" ht="15.75" customHeight="1">
      <c r="D738" s="132"/>
      <c r="H738" s="132"/>
      <c r="L738" s="132"/>
      <c r="P738" s="132"/>
    </row>
    <row r="739" spans="4:16" ht="15.75" customHeight="1">
      <c r="D739" s="132"/>
      <c r="H739" s="132"/>
      <c r="L739" s="132"/>
      <c r="P739" s="132"/>
    </row>
    <row r="740" spans="4:16" ht="15.75" customHeight="1">
      <c r="D740" s="132"/>
      <c r="H740" s="132"/>
      <c r="L740" s="132"/>
      <c r="P740" s="132"/>
    </row>
    <row r="741" spans="4:16" ht="15.75" customHeight="1">
      <c r="D741" s="132"/>
      <c r="H741" s="132"/>
      <c r="L741" s="132"/>
      <c r="P741" s="132"/>
    </row>
    <row r="742" spans="4:16" ht="15.75" customHeight="1">
      <c r="D742" s="132"/>
      <c r="H742" s="132"/>
      <c r="L742" s="132"/>
      <c r="P742" s="132"/>
    </row>
    <row r="743" spans="4:16" ht="15.75" customHeight="1">
      <c r="D743" s="132"/>
      <c r="H743" s="132"/>
      <c r="L743" s="132"/>
      <c r="P743" s="132"/>
    </row>
    <row r="744" spans="4:16" ht="15.75" customHeight="1">
      <c r="D744" s="132"/>
      <c r="H744" s="132"/>
      <c r="L744" s="132"/>
      <c r="P744" s="132"/>
    </row>
    <row r="745" spans="4:16" ht="15.75" customHeight="1">
      <c r="D745" s="132"/>
      <c r="H745" s="132"/>
      <c r="L745" s="132"/>
      <c r="P745" s="132"/>
    </row>
    <row r="746" spans="4:16" ht="15.75" customHeight="1">
      <c r="D746" s="132"/>
      <c r="H746" s="132"/>
      <c r="L746" s="132"/>
      <c r="P746" s="132"/>
    </row>
    <row r="747" spans="4:16" ht="15.75" customHeight="1">
      <c r="D747" s="132"/>
      <c r="H747" s="132"/>
      <c r="L747" s="132"/>
      <c r="P747" s="132"/>
    </row>
    <row r="748" spans="4:16" ht="15.75" customHeight="1">
      <c r="D748" s="132"/>
      <c r="H748" s="132"/>
      <c r="L748" s="132"/>
      <c r="P748" s="132"/>
    </row>
    <row r="749" spans="4:16" ht="15.75" customHeight="1">
      <c r="D749" s="132"/>
      <c r="H749" s="132"/>
      <c r="L749" s="132"/>
      <c r="P749" s="132"/>
    </row>
    <row r="750" spans="4:16" ht="15.75" customHeight="1">
      <c r="D750" s="132"/>
      <c r="H750" s="132"/>
      <c r="L750" s="132"/>
      <c r="P750" s="132"/>
    </row>
    <row r="751" spans="4:16" ht="15.75" customHeight="1">
      <c r="D751" s="132"/>
      <c r="H751" s="132"/>
      <c r="L751" s="132"/>
      <c r="P751" s="132"/>
    </row>
    <row r="752" spans="4:16" ht="15.75" customHeight="1">
      <c r="D752" s="132"/>
      <c r="H752" s="132"/>
      <c r="L752" s="132"/>
      <c r="P752" s="132"/>
    </row>
    <row r="753" spans="4:16" ht="15.75" customHeight="1">
      <c r="D753" s="132"/>
      <c r="H753" s="132"/>
      <c r="L753" s="132"/>
      <c r="P753" s="132"/>
    </row>
    <row r="754" spans="4:16" ht="15.75" customHeight="1">
      <c r="D754" s="132"/>
      <c r="H754" s="132"/>
      <c r="L754" s="132"/>
      <c r="P754" s="132"/>
    </row>
    <row r="755" spans="4:16" ht="15.75" customHeight="1">
      <c r="D755" s="132"/>
      <c r="H755" s="132"/>
      <c r="L755" s="132"/>
      <c r="P755" s="132"/>
    </row>
    <row r="756" spans="4:16" ht="15.75" customHeight="1">
      <c r="D756" s="132"/>
      <c r="H756" s="132"/>
      <c r="L756" s="132"/>
      <c r="P756" s="132"/>
    </row>
    <row r="757" spans="4:16" ht="15.75" customHeight="1">
      <c r="D757" s="132"/>
      <c r="H757" s="132"/>
      <c r="L757" s="132"/>
      <c r="P757" s="132"/>
    </row>
    <row r="758" spans="4:16" ht="15.75" customHeight="1">
      <c r="D758" s="132"/>
      <c r="H758" s="132"/>
      <c r="L758" s="132"/>
      <c r="P758" s="132"/>
    </row>
    <row r="759" spans="4:16" ht="15.75" customHeight="1">
      <c r="D759" s="132"/>
      <c r="H759" s="132"/>
      <c r="L759" s="132"/>
      <c r="P759" s="132"/>
    </row>
    <row r="760" spans="4:16" ht="15.75" customHeight="1">
      <c r="D760" s="132"/>
      <c r="H760" s="132"/>
      <c r="L760" s="132"/>
      <c r="P760" s="132"/>
    </row>
    <row r="761" spans="4:16" ht="15.75" customHeight="1">
      <c r="D761" s="132"/>
      <c r="H761" s="132"/>
      <c r="L761" s="132"/>
      <c r="P761" s="132"/>
    </row>
    <row r="762" spans="4:16" ht="15.75" customHeight="1">
      <c r="D762" s="132"/>
      <c r="H762" s="132"/>
      <c r="L762" s="132"/>
      <c r="P762" s="132"/>
    </row>
    <row r="763" spans="4:16" ht="15.75" customHeight="1">
      <c r="D763" s="132"/>
      <c r="H763" s="132"/>
      <c r="L763" s="132"/>
      <c r="P763" s="132"/>
    </row>
    <row r="764" spans="4:16" ht="15.75" customHeight="1">
      <c r="D764" s="132"/>
      <c r="H764" s="132"/>
      <c r="L764" s="132"/>
      <c r="P764" s="132"/>
    </row>
    <row r="765" spans="4:16" ht="15.75" customHeight="1">
      <c r="D765" s="132"/>
      <c r="H765" s="132"/>
      <c r="L765" s="132"/>
      <c r="P765" s="132"/>
    </row>
    <row r="766" spans="4:16" ht="15.75" customHeight="1">
      <c r="D766" s="132"/>
      <c r="H766" s="132"/>
      <c r="L766" s="132"/>
      <c r="P766" s="132"/>
    </row>
    <row r="767" spans="4:16" ht="15.75" customHeight="1">
      <c r="D767" s="132"/>
      <c r="H767" s="132"/>
      <c r="L767" s="132"/>
      <c r="P767" s="132"/>
    </row>
    <row r="768" spans="4:16" ht="15.75" customHeight="1">
      <c r="D768" s="132"/>
      <c r="H768" s="132"/>
      <c r="L768" s="132"/>
      <c r="P768" s="132"/>
    </row>
    <row r="769" spans="4:16" ht="15.75" customHeight="1">
      <c r="D769" s="132"/>
      <c r="H769" s="132"/>
      <c r="L769" s="132"/>
      <c r="P769" s="132"/>
    </row>
    <row r="770" spans="4:16" ht="15.75" customHeight="1">
      <c r="D770" s="132"/>
      <c r="H770" s="132"/>
      <c r="L770" s="132"/>
      <c r="P770" s="132"/>
    </row>
    <row r="771" spans="4:16" ht="15.75" customHeight="1">
      <c r="D771" s="132"/>
      <c r="H771" s="132"/>
      <c r="L771" s="132"/>
      <c r="P771" s="132"/>
    </row>
    <row r="772" spans="4:16" ht="15.75" customHeight="1">
      <c r="D772" s="132"/>
      <c r="H772" s="132"/>
      <c r="L772" s="132"/>
      <c r="P772" s="132"/>
    </row>
    <row r="773" spans="4:16" ht="15.75" customHeight="1">
      <c r="D773" s="132"/>
      <c r="H773" s="132"/>
      <c r="L773" s="132"/>
      <c r="P773" s="132"/>
    </row>
    <row r="774" spans="4:16" ht="15.75" customHeight="1">
      <c r="D774" s="132"/>
      <c r="H774" s="132"/>
      <c r="L774" s="132"/>
      <c r="P774" s="132"/>
    </row>
    <row r="775" spans="4:16" ht="15.75" customHeight="1">
      <c r="D775" s="132"/>
      <c r="H775" s="132"/>
      <c r="L775" s="132"/>
      <c r="P775" s="132"/>
    </row>
    <row r="776" spans="4:16" ht="15.75" customHeight="1">
      <c r="D776" s="132"/>
      <c r="H776" s="132"/>
      <c r="L776" s="132"/>
      <c r="P776" s="132"/>
    </row>
    <row r="777" spans="4:16" ht="15.75" customHeight="1">
      <c r="D777" s="132"/>
      <c r="H777" s="132"/>
      <c r="L777" s="132"/>
      <c r="P777" s="132"/>
    </row>
    <row r="778" spans="4:16" ht="15.75" customHeight="1">
      <c r="D778" s="132"/>
      <c r="H778" s="132"/>
      <c r="L778" s="132"/>
      <c r="P778" s="132"/>
    </row>
    <row r="779" spans="4:16" ht="15.75" customHeight="1">
      <c r="D779" s="132"/>
      <c r="H779" s="132"/>
      <c r="L779" s="132"/>
      <c r="P779" s="132"/>
    </row>
    <row r="780" spans="4:16" ht="15.75" customHeight="1">
      <c r="D780" s="132"/>
      <c r="H780" s="132"/>
      <c r="L780" s="132"/>
      <c r="P780" s="132"/>
    </row>
    <row r="781" spans="4:16" ht="15.75" customHeight="1">
      <c r="D781" s="132"/>
      <c r="H781" s="132"/>
      <c r="L781" s="132"/>
      <c r="P781" s="132"/>
    </row>
    <row r="782" spans="4:16" ht="15.75" customHeight="1">
      <c r="D782" s="132"/>
      <c r="H782" s="132"/>
      <c r="L782" s="132"/>
      <c r="P782" s="132"/>
    </row>
    <row r="783" spans="4:16" ht="15.75" customHeight="1">
      <c r="D783" s="132"/>
      <c r="H783" s="132"/>
      <c r="L783" s="132"/>
      <c r="P783" s="132"/>
    </row>
    <row r="784" spans="4:16" ht="15.75" customHeight="1">
      <c r="D784" s="132"/>
      <c r="H784" s="132"/>
      <c r="L784" s="132"/>
      <c r="P784" s="132"/>
    </row>
    <row r="785" spans="4:16" ht="15.75" customHeight="1">
      <c r="D785" s="132"/>
      <c r="H785" s="132"/>
      <c r="L785" s="132"/>
      <c r="P785" s="132"/>
    </row>
    <row r="786" spans="4:16" ht="15.75" customHeight="1">
      <c r="D786" s="132"/>
      <c r="H786" s="132"/>
      <c r="L786" s="132"/>
      <c r="P786" s="132"/>
    </row>
    <row r="787" spans="4:16" ht="15.75" customHeight="1">
      <c r="D787" s="132"/>
      <c r="H787" s="132"/>
      <c r="L787" s="132"/>
      <c r="P787" s="132"/>
    </row>
    <row r="788" spans="4:16" ht="15.75" customHeight="1">
      <c r="D788" s="132"/>
      <c r="H788" s="132"/>
      <c r="L788" s="132"/>
      <c r="P788" s="132"/>
    </row>
    <row r="789" spans="4:16" ht="15.75" customHeight="1">
      <c r="D789" s="132"/>
      <c r="H789" s="132"/>
      <c r="L789" s="132"/>
      <c r="P789" s="132"/>
    </row>
    <row r="790" spans="4:16" ht="15.75" customHeight="1">
      <c r="D790" s="132"/>
      <c r="H790" s="132"/>
      <c r="L790" s="132"/>
      <c r="P790" s="132"/>
    </row>
    <row r="791" spans="4:16" ht="15.75" customHeight="1">
      <c r="D791" s="132"/>
      <c r="H791" s="132"/>
      <c r="L791" s="132"/>
      <c r="P791" s="132"/>
    </row>
    <row r="792" spans="4:16" ht="15.75" customHeight="1">
      <c r="D792" s="132"/>
      <c r="H792" s="132"/>
      <c r="L792" s="132"/>
      <c r="P792" s="132"/>
    </row>
    <row r="793" spans="4:16" ht="15.75" customHeight="1">
      <c r="D793" s="132"/>
      <c r="H793" s="132"/>
      <c r="L793" s="132"/>
      <c r="P793" s="132"/>
    </row>
    <row r="794" spans="4:16" ht="15.75" customHeight="1">
      <c r="D794" s="132"/>
      <c r="H794" s="132"/>
      <c r="L794" s="132"/>
      <c r="P794" s="132"/>
    </row>
    <row r="795" spans="4:16" ht="15.75" customHeight="1">
      <c r="D795" s="132"/>
      <c r="H795" s="132"/>
      <c r="L795" s="132"/>
      <c r="P795" s="132"/>
    </row>
    <row r="796" spans="4:16" ht="15.75" customHeight="1">
      <c r="D796" s="132"/>
      <c r="H796" s="132"/>
      <c r="L796" s="132"/>
      <c r="P796" s="132"/>
    </row>
    <row r="797" spans="4:16" ht="15.75" customHeight="1">
      <c r="D797" s="132"/>
      <c r="H797" s="132"/>
      <c r="L797" s="132"/>
      <c r="P797" s="132"/>
    </row>
    <row r="798" spans="4:16" ht="15.75" customHeight="1">
      <c r="D798" s="132"/>
      <c r="H798" s="132"/>
      <c r="L798" s="132"/>
      <c r="P798" s="132"/>
    </row>
    <row r="799" spans="4:16" ht="15.75" customHeight="1">
      <c r="D799" s="132"/>
      <c r="H799" s="132"/>
      <c r="L799" s="132"/>
      <c r="P799" s="132"/>
    </row>
    <row r="800" spans="4:16" ht="15.75" customHeight="1">
      <c r="D800" s="132"/>
      <c r="H800" s="132"/>
      <c r="L800" s="132"/>
      <c r="P800" s="132"/>
    </row>
    <row r="801" spans="4:16" ht="15.75" customHeight="1">
      <c r="D801" s="132"/>
      <c r="H801" s="132"/>
      <c r="L801" s="132"/>
      <c r="P801" s="132"/>
    </row>
    <row r="802" spans="4:16" ht="15.75" customHeight="1">
      <c r="D802" s="132"/>
      <c r="H802" s="132"/>
      <c r="L802" s="132"/>
      <c r="P802" s="132"/>
    </row>
    <row r="803" spans="4:16" ht="15.75" customHeight="1">
      <c r="D803" s="132"/>
      <c r="H803" s="132"/>
      <c r="L803" s="132"/>
      <c r="P803" s="132"/>
    </row>
    <row r="804" spans="4:16" ht="15.75" customHeight="1">
      <c r="D804" s="132"/>
      <c r="H804" s="132"/>
      <c r="L804" s="132"/>
      <c r="P804" s="132"/>
    </row>
    <row r="805" spans="4:16" ht="15.75" customHeight="1">
      <c r="D805" s="132"/>
      <c r="H805" s="132"/>
      <c r="L805" s="132"/>
      <c r="P805" s="132"/>
    </row>
    <row r="806" spans="4:16" ht="15.75" customHeight="1">
      <c r="D806" s="132"/>
      <c r="H806" s="132"/>
      <c r="L806" s="132"/>
      <c r="P806" s="132"/>
    </row>
    <row r="807" spans="4:16" ht="15.75" customHeight="1">
      <c r="D807" s="132"/>
      <c r="H807" s="132"/>
      <c r="L807" s="132"/>
      <c r="P807" s="132"/>
    </row>
    <row r="808" spans="4:16" ht="15.75" customHeight="1">
      <c r="D808" s="132"/>
      <c r="H808" s="132"/>
      <c r="L808" s="132"/>
      <c r="P808" s="132"/>
    </row>
    <row r="809" spans="4:16" ht="15.75" customHeight="1">
      <c r="D809" s="132"/>
      <c r="H809" s="132"/>
      <c r="L809" s="132"/>
      <c r="P809" s="132"/>
    </row>
    <row r="810" spans="4:16" ht="15.75" customHeight="1">
      <c r="D810" s="132"/>
      <c r="H810" s="132"/>
      <c r="L810" s="132"/>
      <c r="P810" s="132"/>
    </row>
    <row r="811" spans="4:16" ht="15.75" customHeight="1">
      <c r="D811" s="132"/>
      <c r="H811" s="132"/>
      <c r="L811" s="132"/>
      <c r="P811" s="132"/>
    </row>
    <row r="812" spans="4:16" ht="15.75" customHeight="1">
      <c r="D812" s="132"/>
      <c r="H812" s="132"/>
      <c r="L812" s="132"/>
      <c r="P812" s="132"/>
    </row>
    <row r="813" spans="4:16" ht="15.75" customHeight="1">
      <c r="D813" s="132"/>
      <c r="H813" s="132"/>
      <c r="L813" s="132"/>
      <c r="P813" s="132"/>
    </row>
    <row r="814" spans="4:16" ht="15.75" customHeight="1">
      <c r="D814" s="132"/>
      <c r="H814" s="132"/>
      <c r="L814" s="132"/>
      <c r="P814" s="132"/>
    </row>
    <row r="815" spans="4:16" ht="15.75" customHeight="1">
      <c r="D815" s="132"/>
      <c r="H815" s="132"/>
      <c r="L815" s="132"/>
      <c r="P815" s="132"/>
    </row>
    <row r="816" spans="4:16" ht="15.75" customHeight="1">
      <c r="D816" s="132"/>
      <c r="H816" s="132"/>
      <c r="L816" s="132"/>
      <c r="P816" s="132"/>
    </row>
    <row r="817" spans="4:16" ht="15.75" customHeight="1">
      <c r="D817" s="132"/>
      <c r="H817" s="132"/>
      <c r="L817" s="132"/>
      <c r="P817" s="132"/>
    </row>
    <row r="818" spans="4:16" ht="15.75" customHeight="1">
      <c r="D818" s="132"/>
      <c r="H818" s="132"/>
      <c r="L818" s="132"/>
      <c r="P818" s="132"/>
    </row>
    <row r="819" spans="4:16" ht="15.75" customHeight="1">
      <c r="D819" s="132"/>
      <c r="H819" s="132"/>
      <c r="L819" s="132"/>
      <c r="P819" s="132"/>
    </row>
    <row r="820" spans="4:16" ht="15.75" customHeight="1">
      <c r="D820" s="132"/>
      <c r="H820" s="132"/>
      <c r="L820" s="132"/>
      <c r="P820" s="132"/>
    </row>
    <row r="821" spans="4:16" ht="15.75" customHeight="1">
      <c r="D821" s="132"/>
      <c r="H821" s="132"/>
      <c r="L821" s="132"/>
      <c r="P821" s="132"/>
    </row>
    <row r="822" spans="4:16" ht="15.75" customHeight="1">
      <c r="D822" s="132"/>
      <c r="H822" s="132"/>
      <c r="L822" s="132"/>
      <c r="P822" s="132"/>
    </row>
    <row r="823" spans="4:16" ht="15.75" customHeight="1">
      <c r="D823" s="132"/>
      <c r="H823" s="132"/>
      <c r="L823" s="132"/>
      <c r="P823" s="132"/>
    </row>
    <row r="824" spans="4:16" ht="15.75" customHeight="1">
      <c r="D824" s="132"/>
      <c r="H824" s="132"/>
      <c r="L824" s="132"/>
      <c r="P824" s="132"/>
    </row>
    <row r="825" spans="4:16" ht="15.75" customHeight="1">
      <c r="D825" s="132"/>
      <c r="H825" s="132"/>
      <c r="L825" s="132"/>
      <c r="P825" s="132"/>
    </row>
    <row r="826" spans="4:16" ht="15.75" customHeight="1">
      <c r="D826" s="132"/>
      <c r="H826" s="132"/>
      <c r="L826" s="132"/>
      <c r="P826" s="132"/>
    </row>
    <row r="827" spans="4:16" ht="15.75" customHeight="1">
      <c r="D827" s="132"/>
      <c r="H827" s="132"/>
      <c r="L827" s="132"/>
      <c r="P827" s="132"/>
    </row>
    <row r="828" spans="4:16" ht="15.75" customHeight="1">
      <c r="D828" s="132"/>
      <c r="H828" s="132"/>
      <c r="L828" s="132"/>
      <c r="P828" s="132"/>
    </row>
    <row r="829" spans="4:16" ht="15.75" customHeight="1">
      <c r="D829" s="132"/>
      <c r="H829" s="132"/>
      <c r="L829" s="132"/>
      <c r="P829" s="132"/>
    </row>
    <row r="830" spans="4:16" ht="15.75" customHeight="1">
      <c r="D830" s="132"/>
      <c r="H830" s="132"/>
      <c r="L830" s="132"/>
      <c r="P830" s="132"/>
    </row>
    <row r="831" spans="4:16" ht="15.75" customHeight="1">
      <c r="D831" s="132"/>
      <c r="H831" s="132"/>
      <c r="L831" s="132"/>
      <c r="P831" s="132"/>
    </row>
    <row r="832" spans="4:16" ht="15.75" customHeight="1">
      <c r="D832" s="132"/>
      <c r="H832" s="132"/>
      <c r="L832" s="132"/>
      <c r="P832" s="132"/>
    </row>
    <row r="833" spans="4:16" ht="15.75" customHeight="1">
      <c r="D833" s="132"/>
      <c r="H833" s="132"/>
      <c r="L833" s="132"/>
      <c r="P833" s="132"/>
    </row>
    <row r="834" spans="4:16" ht="15.75" customHeight="1">
      <c r="D834" s="132"/>
      <c r="H834" s="132"/>
      <c r="L834" s="132"/>
      <c r="P834" s="132"/>
    </row>
    <row r="835" spans="4:16" ht="15.75" customHeight="1">
      <c r="D835" s="132"/>
      <c r="H835" s="132"/>
      <c r="L835" s="132"/>
      <c r="P835" s="132"/>
    </row>
    <row r="836" spans="4:16" ht="15.75" customHeight="1">
      <c r="D836" s="132"/>
      <c r="H836" s="132"/>
      <c r="L836" s="132"/>
      <c r="P836" s="132"/>
    </row>
    <row r="837" spans="4:16" ht="15.75" customHeight="1">
      <c r="D837" s="132"/>
      <c r="H837" s="132"/>
      <c r="L837" s="132"/>
      <c r="P837" s="132"/>
    </row>
    <row r="838" spans="4:16" ht="15.75" customHeight="1">
      <c r="D838" s="132"/>
      <c r="H838" s="132"/>
      <c r="L838" s="132"/>
      <c r="P838" s="132"/>
    </row>
    <row r="839" spans="4:16" ht="15.75" customHeight="1">
      <c r="D839" s="132"/>
      <c r="H839" s="132"/>
      <c r="L839" s="132"/>
      <c r="P839" s="132"/>
    </row>
    <row r="840" spans="4:16" ht="15.75" customHeight="1">
      <c r="D840" s="132"/>
      <c r="H840" s="132"/>
      <c r="L840" s="132"/>
      <c r="P840" s="132"/>
    </row>
    <row r="841" spans="4:16" ht="15.75" customHeight="1">
      <c r="D841" s="132"/>
      <c r="H841" s="132"/>
      <c r="L841" s="132"/>
      <c r="P841" s="132"/>
    </row>
    <row r="842" spans="4:16" ht="15.75" customHeight="1">
      <c r="D842" s="132"/>
      <c r="H842" s="132"/>
      <c r="L842" s="132"/>
      <c r="P842" s="132"/>
    </row>
    <row r="843" spans="4:16" ht="15.75" customHeight="1">
      <c r="D843" s="132"/>
      <c r="H843" s="132"/>
      <c r="L843" s="132"/>
      <c r="P843" s="132"/>
    </row>
    <row r="844" spans="4:16" ht="15.75" customHeight="1">
      <c r="D844" s="132"/>
      <c r="H844" s="132"/>
      <c r="L844" s="132"/>
      <c r="P844" s="132"/>
    </row>
    <row r="845" spans="4:16" ht="15.75" customHeight="1">
      <c r="D845" s="132"/>
      <c r="H845" s="132"/>
      <c r="L845" s="132"/>
      <c r="P845" s="132"/>
    </row>
    <row r="846" spans="4:16" ht="15.75" customHeight="1">
      <c r="D846" s="132"/>
      <c r="H846" s="132"/>
      <c r="L846" s="132"/>
      <c r="P846" s="132"/>
    </row>
    <row r="847" spans="4:16" ht="15.75" customHeight="1">
      <c r="D847" s="132"/>
      <c r="H847" s="132"/>
      <c r="L847" s="132"/>
      <c r="P847" s="132"/>
    </row>
    <row r="848" spans="4:16" ht="15.75" customHeight="1">
      <c r="D848" s="132"/>
      <c r="H848" s="132"/>
      <c r="L848" s="132"/>
      <c r="P848" s="132"/>
    </row>
    <row r="849" spans="4:16" ht="15.75" customHeight="1">
      <c r="D849" s="132"/>
      <c r="H849" s="132"/>
      <c r="L849" s="132"/>
      <c r="P849" s="132"/>
    </row>
    <row r="850" spans="4:16" ht="15.75" customHeight="1">
      <c r="D850" s="132"/>
      <c r="H850" s="132"/>
      <c r="L850" s="132"/>
      <c r="P850" s="132"/>
    </row>
    <row r="851" spans="4:16" ht="15.75" customHeight="1">
      <c r="D851" s="132"/>
      <c r="H851" s="132"/>
      <c r="L851" s="132"/>
      <c r="P851" s="132"/>
    </row>
    <row r="852" spans="4:16" ht="15.75" customHeight="1">
      <c r="D852" s="132"/>
      <c r="H852" s="132"/>
      <c r="L852" s="132"/>
      <c r="P852" s="132"/>
    </row>
    <row r="853" spans="4:16" ht="15.75" customHeight="1">
      <c r="D853" s="132"/>
      <c r="H853" s="132"/>
      <c r="L853" s="132"/>
      <c r="P853" s="132"/>
    </row>
    <row r="854" spans="4:16" ht="15.75" customHeight="1">
      <c r="D854" s="132"/>
      <c r="H854" s="132"/>
      <c r="L854" s="132"/>
      <c r="P854" s="132"/>
    </row>
    <row r="855" spans="4:16" ht="15.75" customHeight="1">
      <c r="D855" s="132"/>
      <c r="H855" s="132"/>
      <c r="L855" s="132"/>
      <c r="P855" s="132"/>
    </row>
    <row r="856" spans="4:16" ht="15.75" customHeight="1">
      <c r="D856" s="132"/>
      <c r="H856" s="132"/>
      <c r="L856" s="132"/>
      <c r="P856" s="132"/>
    </row>
    <row r="857" spans="4:16" ht="15.75" customHeight="1">
      <c r="D857" s="132"/>
      <c r="H857" s="132"/>
      <c r="L857" s="132"/>
      <c r="P857" s="132"/>
    </row>
    <row r="858" spans="4:16" ht="15.75" customHeight="1">
      <c r="D858" s="132"/>
      <c r="H858" s="132"/>
      <c r="L858" s="132"/>
      <c r="P858" s="132"/>
    </row>
    <row r="859" spans="4:16" ht="15.75" customHeight="1">
      <c r="D859" s="132"/>
      <c r="H859" s="132"/>
      <c r="L859" s="132"/>
      <c r="P859" s="132"/>
    </row>
    <row r="860" spans="4:16" ht="15.75" customHeight="1">
      <c r="D860" s="132"/>
      <c r="H860" s="132"/>
      <c r="L860" s="132"/>
      <c r="P860" s="132"/>
    </row>
    <row r="861" spans="4:16" ht="15.75" customHeight="1">
      <c r="D861" s="132"/>
      <c r="H861" s="132"/>
      <c r="L861" s="132"/>
      <c r="P861" s="132"/>
    </row>
    <row r="862" spans="4:16" ht="15.75" customHeight="1">
      <c r="D862" s="132"/>
      <c r="H862" s="132"/>
      <c r="L862" s="132"/>
      <c r="P862" s="132"/>
    </row>
    <row r="863" spans="4:16" ht="15.75" customHeight="1">
      <c r="D863" s="132"/>
      <c r="H863" s="132"/>
      <c r="L863" s="132"/>
      <c r="P863" s="132"/>
    </row>
    <row r="864" spans="4:16" ht="15.75" customHeight="1">
      <c r="D864" s="132"/>
      <c r="H864" s="132"/>
      <c r="L864" s="132"/>
      <c r="P864" s="132"/>
    </row>
    <row r="865" spans="4:16" ht="15.75" customHeight="1">
      <c r="D865" s="132"/>
      <c r="H865" s="132"/>
      <c r="L865" s="132"/>
      <c r="P865" s="132"/>
    </row>
    <row r="866" spans="4:16" ht="15.75" customHeight="1">
      <c r="D866" s="132"/>
      <c r="H866" s="132"/>
      <c r="L866" s="132"/>
      <c r="P866" s="132"/>
    </row>
    <row r="867" spans="4:16" ht="15.75" customHeight="1">
      <c r="D867" s="132"/>
      <c r="H867" s="132"/>
      <c r="L867" s="132"/>
      <c r="P867" s="132"/>
    </row>
    <row r="868" spans="4:16" ht="15.75" customHeight="1">
      <c r="D868" s="132"/>
      <c r="H868" s="132"/>
      <c r="L868" s="132"/>
      <c r="P868" s="132"/>
    </row>
    <row r="869" spans="4:16" ht="15.75" customHeight="1">
      <c r="D869" s="132"/>
      <c r="H869" s="132"/>
      <c r="L869" s="132"/>
      <c r="P869" s="132"/>
    </row>
    <row r="870" spans="4:16" ht="15.75" customHeight="1">
      <c r="D870" s="132"/>
      <c r="H870" s="132"/>
      <c r="L870" s="132"/>
      <c r="P870" s="132"/>
    </row>
    <row r="871" spans="4:16" ht="15.75" customHeight="1">
      <c r="D871" s="132"/>
      <c r="H871" s="132"/>
      <c r="L871" s="132"/>
      <c r="P871" s="132"/>
    </row>
    <row r="872" spans="4:16" ht="15.75" customHeight="1">
      <c r="D872" s="132"/>
      <c r="H872" s="132"/>
      <c r="L872" s="132"/>
      <c r="P872" s="132"/>
    </row>
    <row r="873" spans="4:16" ht="15.75" customHeight="1">
      <c r="D873" s="132"/>
      <c r="H873" s="132"/>
      <c r="L873" s="132"/>
      <c r="P873" s="132"/>
    </row>
    <row r="874" spans="4:16" ht="15.75" customHeight="1">
      <c r="D874" s="132"/>
      <c r="H874" s="132"/>
      <c r="L874" s="132"/>
      <c r="P874" s="132"/>
    </row>
    <row r="875" spans="4:16" ht="15.75" customHeight="1">
      <c r="D875" s="132"/>
      <c r="H875" s="132"/>
      <c r="L875" s="132"/>
      <c r="P875" s="132"/>
    </row>
    <row r="876" spans="4:16" ht="15.75" customHeight="1">
      <c r="D876" s="132"/>
      <c r="H876" s="132"/>
      <c r="L876" s="132"/>
      <c r="P876" s="132"/>
    </row>
    <row r="877" spans="4:16" ht="15.75" customHeight="1">
      <c r="D877" s="132"/>
      <c r="H877" s="132"/>
      <c r="L877" s="132"/>
      <c r="P877" s="132"/>
    </row>
    <row r="878" spans="4:16" ht="15.75" customHeight="1">
      <c r="D878" s="132"/>
      <c r="H878" s="132"/>
      <c r="L878" s="132"/>
      <c r="P878" s="132"/>
    </row>
    <row r="879" spans="4:16" ht="15.75" customHeight="1">
      <c r="D879" s="132"/>
      <c r="H879" s="132"/>
      <c r="L879" s="132"/>
      <c r="P879" s="132"/>
    </row>
    <row r="880" spans="4:16" ht="15.75" customHeight="1">
      <c r="D880" s="132"/>
      <c r="H880" s="132"/>
      <c r="L880" s="132"/>
      <c r="P880" s="132"/>
    </row>
    <row r="881" spans="4:16" ht="15.75" customHeight="1">
      <c r="D881" s="132"/>
      <c r="H881" s="132"/>
      <c r="L881" s="132"/>
      <c r="P881" s="132"/>
    </row>
    <row r="882" spans="4:16" ht="15.75" customHeight="1">
      <c r="D882" s="132"/>
      <c r="H882" s="132"/>
      <c r="L882" s="132"/>
      <c r="P882" s="132"/>
    </row>
    <row r="883" spans="4:16" ht="15.75" customHeight="1">
      <c r="D883" s="132"/>
      <c r="H883" s="132"/>
      <c r="L883" s="132"/>
      <c r="P883" s="132"/>
    </row>
    <row r="884" spans="4:16" ht="15.75" customHeight="1">
      <c r="D884" s="132"/>
      <c r="H884" s="132"/>
      <c r="L884" s="132"/>
      <c r="P884" s="132"/>
    </row>
    <row r="885" spans="4:16" ht="15.75" customHeight="1">
      <c r="D885" s="132"/>
      <c r="H885" s="132"/>
      <c r="L885" s="132"/>
      <c r="P885" s="132"/>
    </row>
    <row r="886" spans="4:16" ht="15.75" customHeight="1">
      <c r="D886" s="132"/>
      <c r="H886" s="132"/>
      <c r="L886" s="132"/>
      <c r="P886" s="132"/>
    </row>
    <row r="887" spans="4:16" ht="15.75" customHeight="1">
      <c r="D887" s="132"/>
      <c r="H887" s="132"/>
      <c r="L887" s="132"/>
      <c r="P887" s="132"/>
    </row>
    <row r="888" spans="4:16" ht="15.75" customHeight="1">
      <c r="D888" s="132"/>
      <c r="H888" s="132"/>
      <c r="L888" s="132"/>
      <c r="P888" s="132"/>
    </row>
    <row r="889" spans="4:16" ht="15.75" customHeight="1">
      <c r="D889" s="132"/>
      <c r="H889" s="132"/>
      <c r="L889" s="132"/>
      <c r="P889" s="132"/>
    </row>
    <row r="890" spans="4:16" ht="15.75" customHeight="1">
      <c r="D890" s="132"/>
      <c r="H890" s="132"/>
      <c r="L890" s="132"/>
      <c r="P890" s="132"/>
    </row>
    <row r="891" spans="4:16" ht="15.75" customHeight="1">
      <c r="D891" s="132"/>
      <c r="H891" s="132"/>
      <c r="L891" s="132"/>
      <c r="P891" s="132"/>
    </row>
    <row r="892" spans="4:16" ht="15.75" customHeight="1">
      <c r="D892" s="132"/>
      <c r="H892" s="132"/>
      <c r="L892" s="132"/>
      <c r="P892" s="132"/>
    </row>
    <row r="893" spans="4:16" ht="15.75" customHeight="1">
      <c r="D893" s="132"/>
      <c r="H893" s="132"/>
      <c r="L893" s="132"/>
      <c r="P893" s="132"/>
    </row>
    <row r="894" spans="4:16" ht="15.75" customHeight="1">
      <c r="D894" s="132"/>
      <c r="H894" s="132"/>
      <c r="L894" s="132"/>
      <c r="P894" s="132"/>
    </row>
    <row r="895" spans="4:16" ht="15.75" customHeight="1">
      <c r="D895" s="132"/>
      <c r="H895" s="132"/>
      <c r="L895" s="132"/>
      <c r="P895" s="132"/>
    </row>
    <row r="896" spans="4:16" ht="15.75" customHeight="1">
      <c r="D896" s="132"/>
      <c r="H896" s="132"/>
      <c r="L896" s="132"/>
      <c r="P896" s="132"/>
    </row>
    <row r="897" spans="4:16" ht="15.75" customHeight="1">
      <c r="D897" s="132"/>
      <c r="H897" s="132"/>
      <c r="L897" s="132"/>
      <c r="P897" s="132"/>
    </row>
    <row r="898" spans="4:16" ht="15.75" customHeight="1">
      <c r="D898" s="132"/>
      <c r="H898" s="132"/>
      <c r="L898" s="132"/>
      <c r="P898" s="132"/>
    </row>
    <row r="899" spans="4:16" ht="15.75" customHeight="1">
      <c r="D899" s="132"/>
      <c r="H899" s="132"/>
      <c r="L899" s="132"/>
      <c r="P899" s="132"/>
    </row>
    <row r="900" spans="4:16" ht="15.75" customHeight="1">
      <c r="D900" s="132"/>
      <c r="H900" s="132"/>
      <c r="L900" s="132"/>
      <c r="P900" s="132"/>
    </row>
    <row r="901" spans="4:16" ht="15.75" customHeight="1">
      <c r="D901" s="132"/>
      <c r="H901" s="132"/>
      <c r="L901" s="132"/>
      <c r="P901" s="132"/>
    </row>
    <row r="902" spans="4:16" ht="15.75" customHeight="1">
      <c r="D902" s="132"/>
      <c r="H902" s="132"/>
      <c r="L902" s="132"/>
      <c r="P902" s="132"/>
    </row>
    <row r="903" spans="4:16" ht="15.75" customHeight="1">
      <c r="D903" s="132"/>
      <c r="H903" s="132"/>
      <c r="L903" s="132"/>
      <c r="P903" s="132"/>
    </row>
    <row r="904" spans="4:16" ht="15.75" customHeight="1">
      <c r="D904" s="132"/>
      <c r="H904" s="132"/>
      <c r="L904" s="132"/>
      <c r="P904" s="132"/>
    </row>
    <row r="905" spans="4:16" ht="15.75" customHeight="1">
      <c r="D905" s="132"/>
      <c r="H905" s="132"/>
      <c r="L905" s="132"/>
      <c r="P905" s="132"/>
    </row>
    <row r="906" spans="4:16" ht="15.75" customHeight="1">
      <c r="D906" s="132"/>
      <c r="H906" s="132"/>
      <c r="L906" s="132"/>
      <c r="P906" s="132"/>
    </row>
    <row r="907" spans="4:16" ht="15.75" customHeight="1">
      <c r="D907" s="132"/>
      <c r="H907" s="132"/>
      <c r="L907" s="132"/>
      <c r="P907" s="132"/>
    </row>
    <row r="908" spans="4:16" ht="15.75" customHeight="1">
      <c r="D908" s="132"/>
      <c r="H908" s="132"/>
      <c r="L908" s="132"/>
      <c r="P908" s="132"/>
    </row>
    <row r="909" spans="4:16" ht="15.75" customHeight="1">
      <c r="D909" s="132"/>
      <c r="H909" s="132"/>
      <c r="L909" s="132"/>
      <c r="P909" s="132"/>
    </row>
    <row r="910" spans="4:16" ht="15.75" customHeight="1">
      <c r="D910" s="132"/>
      <c r="H910" s="132"/>
      <c r="L910" s="132"/>
      <c r="P910" s="132"/>
    </row>
    <row r="911" spans="4:16" ht="15.75" customHeight="1">
      <c r="D911" s="132"/>
      <c r="H911" s="132"/>
      <c r="L911" s="132"/>
      <c r="P911" s="132"/>
    </row>
    <row r="912" spans="4:16" ht="15.75" customHeight="1">
      <c r="D912" s="132"/>
      <c r="H912" s="132"/>
      <c r="L912" s="132"/>
      <c r="P912" s="132"/>
    </row>
    <row r="913" spans="4:16" ht="15.75" customHeight="1">
      <c r="D913" s="132"/>
      <c r="H913" s="132"/>
      <c r="L913" s="132"/>
      <c r="P913" s="132"/>
    </row>
    <row r="914" spans="4:16" ht="15.75" customHeight="1">
      <c r="D914" s="132"/>
      <c r="H914" s="132"/>
      <c r="L914" s="132"/>
      <c r="P914" s="132"/>
    </row>
    <row r="915" spans="4:16" ht="15.75" customHeight="1">
      <c r="D915" s="132"/>
      <c r="H915" s="132"/>
      <c r="L915" s="132"/>
      <c r="P915" s="132"/>
    </row>
    <row r="916" spans="4:16" ht="15.75" customHeight="1">
      <c r="D916" s="132"/>
      <c r="H916" s="132"/>
      <c r="L916" s="132"/>
      <c r="P916" s="132"/>
    </row>
    <row r="917" spans="4:16" ht="15.75" customHeight="1">
      <c r="D917" s="132"/>
      <c r="H917" s="132"/>
      <c r="L917" s="132"/>
      <c r="P917" s="132"/>
    </row>
    <row r="918" spans="4:16" ht="15.75" customHeight="1">
      <c r="D918" s="132"/>
      <c r="H918" s="132"/>
      <c r="L918" s="132"/>
      <c r="P918" s="132"/>
    </row>
    <row r="919" spans="4:16" ht="15.75" customHeight="1">
      <c r="D919" s="132"/>
      <c r="H919" s="132"/>
      <c r="L919" s="132"/>
      <c r="P919" s="132"/>
    </row>
    <row r="920" spans="4:16" ht="15.75" customHeight="1">
      <c r="D920" s="132"/>
      <c r="H920" s="132"/>
      <c r="L920" s="132"/>
      <c r="P920" s="132"/>
    </row>
    <row r="921" spans="4:16" ht="15.75" customHeight="1">
      <c r="D921" s="132"/>
      <c r="H921" s="132"/>
      <c r="L921" s="132"/>
      <c r="P921" s="132"/>
    </row>
    <row r="922" spans="4:16" ht="15.75" customHeight="1">
      <c r="D922" s="132"/>
      <c r="H922" s="132"/>
      <c r="L922" s="132"/>
      <c r="P922" s="132"/>
    </row>
    <row r="923" spans="4:16" ht="15.75" customHeight="1">
      <c r="D923" s="132"/>
      <c r="H923" s="132"/>
      <c r="L923" s="132"/>
      <c r="P923" s="132"/>
    </row>
    <row r="924" spans="4:16" ht="15.75" customHeight="1">
      <c r="D924" s="132"/>
      <c r="H924" s="132"/>
      <c r="L924" s="132"/>
      <c r="P924" s="132"/>
    </row>
    <row r="925" spans="4:16" ht="15.75" customHeight="1">
      <c r="D925" s="132"/>
      <c r="H925" s="132"/>
      <c r="L925" s="132"/>
      <c r="P925" s="132"/>
    </row>
    <row r="926" spans="4:16" ht="15.75" customHeight="1">
      <c r="D926" s="132"/>
      <c r="H926" s="132"/>
      <c r="L926" s="132"/>
      <c r="P926" s="132"/>
    </row>
    <row r="927" spans="4:16" ht="15.75" customHeight="1">
      <c r="D927" s="132"/>
      <c r="H927" s="132"/>
      <c r="L927" s="132"/>
      <c r="P927" s="132"/>
    </row>
    <row r="928" spans="4:16" ht="15.75" customHeight="1">
      <c r="D928" s="132"/>
      <c r="H928" s="132"/>
      <c r="L928" s="132"/>
      <c r="P928" s="132"/>
    </row>
    <row r="929" spans="4:16" ht="15.75" customHeight="1">
      <c r="D929" s="132"/>
      <c r="H929" s="132"/>
      <c r="L929" s="132"/>
      <c r="P929" s="132"/>
    </row>
    <row r="930" spans="4:16" ht="15.75" customHeight="1">
      <c r="D930" s="132"/>
      <c r="H930" s="132"/>
      <c r="L930" s="132"/>
      <c r="P930" s="132"/>
    </row>
    <row r="931" spans="4:16" ht="15.75" customHeight="1">
      <c r="D931" s="132"/>
      <c r="H931" s="132"/>
      <c r="L931" s="132"/>
      <c r="P931" s="132"/>
    </row>
    <row r="932" spans="4:16" ht="15.75" customHeight="1">
      <c r="D932" s="132"/>
      <c r="H932" s="132"/>
      <c r="L932" s="132"/>
      <c r="P932" s="132"/>
    </row>
    <row r="933" spans="4:16" ht="15.75" customHeight="1">
      <c r="D933" s="132"/>
      <c r="H933" s="132"/>
      <c r="L933" s="132"/>
      <c r="P933" s="132"/>
    </row>
    <row r="934" spans="4:16" ht="15.75" customHeight="1">
      <c r="D934" s="132"/>
      <c r="H934" s="132"/>
      <c r="L934" s="132"/>
      <c r="P934" s="132"/>
    </row>
    <row r="935" spans="4:16" ht="15.75" customHeight="1">
      <c r="D935" s="132"/>
      <c r="H935" s="132"/>
      <c r="L935" s="132"/>
      <c r="P935" s="132"/>
    </row>
    <row r="936" spans="4:16" ht="15.75" customHeight="1">
      <c r="D936" s="132"/>
      <c r="H936" s="132"/>
      <c r="L936" s="132"/>
      <c r="P936" s="132"/>
    </row>
    <row r="937" spans="4:16" ht="15.75" customHeight="1">
      <c r="D937" s="132"/>
      <c r="H937" s="132"/>
      <c r="L937" s="132"/>
      <c r="P937" s="132"/>
    </row>
    <row r="938" spans="4:16" ht="15.75" customHeight="1">
      <c r="D938" s="132"/>
      <c r="H938" s="132"/>
      <c r="L938" s="132"/>
      <c r="P938" s="132"/>
    </row>
    <row r="939" spans="4:16" ht="15.75" customHeight="1">
      <c r="D939" s="132"/>
      <c r="H939" s="132"/>
      <c r="L939" s="132"/>
      <c r="P939" s="132"/>
    </row>
    <row r="940" spans="4:16" ht="15.75" customHeight="1">
      <c r="D940" s="132"/>
      <c r="H940" s="132"/>
      <c r="L940" s="132"/>
      <c r="P940" s="132"/>
    </row>
    <row r="941" spans="4:16" ht="15.75" customHeight="1">
      <c r="D941" s="132"/>
      <c r="H941" s="132"/>
      <c r="L941" s="132"/>
      <c r="P941" s="132"/>
    </row>
    <row r="942" spans="4:16" ht="15.75" customHeight="1">
      <c r="D942" s="132"/>
      <c r="H942" s="132"/>
      <c r="L942" s="132"/>
      <c r="P942" s="132"/>
    </row>
    <row r="943" spans="4:16" ht="15.75" customHeight="1">
      <c r="D943" s="132"/>
      <c r="H943" s="132"/>
      <c r="L943" s="132"/>
      <c r="P943" s="132"/>
    </row>
    <row r="944" spans="4:16" ht="15.75" customHeight="1">
      <c r="D944" s="132"/>
      <c r="H944" s="132"/>
      <c r="L944" s="132"/>
      <c r="P944" s="132"/>
    </row>
    <row r="945" spans="4:16" ht="15.75" customHeight="1">
      <c r="D945" s="132"/>
      <c r="H945" s="132"/>
      <c r="L945" s="132"/>
      <c r="P945" s="132"/>
    </row>
    <row r="946" spans="4:16" ht="15.75" customHeight="1">
      <c r="D946" s="132"/>
      <c r="H946" s="132"/>
      <c r="L946" s="132"/>
      <c r="P946" s="132"/>
    </row>
    <row r="947" spans="4:16" ht="15.75" customHeight="1">
      <c r="D947" s="132"/>
      <c r="H947" s="132"/>
      <c r="L947" s="132"/>
      <c r="P947" s="132"/>
    </row>
    <row r="948" spans="4:16" ht="15.75" customHeight="1">
      <c r="D948" s="132"/>
      <c r="H948" s="132"/>
      <c r="L948" s="132"/>
      <c r="P948" s="132"/>
    </row>
    <row r="949" spans="4:16" ht="15.75" customHeight="1">
      <c r="D949" s="132"/>
      <c r="H949" s="132"/>
      <c r="L949" s="132"/>
      <c r="P949" s="132"/>
    </row>
    <row r="950" spans="4:16" ht="15.75" customHeight="1">
      <c r="D950" s="132"/>
      <c r="H950" s="132"/>
      <c r="L950" s="132"/>
      <c r="P950" s="132"/>
    </row>
    <row r="951" spans="4:16" ht="15.75" customHeight="1">
      <c r="D951" s="132"/>
      <c r="H951" s="132"/>
      <c r="L951" s="132"/>
      <c r="P951" s="132"/>
    </row>
    <row r="952" spans="4:16" ht="15.75" customHeight="1">
      <c r="D952" s="132"/>
      <c r="H952" s="132"/>
      <c r="L952" s="132"/>
      <c r="P952" s="132"/>
    </row>
    <row r="953" spans="4:16" ht="15.75" customHeight="1">
      <c r="D953" s="132"/>
      <c r="H953" s="132"/>
      <c r="L953" s="132"/>
      <c r="P953" s="132"/>
    </row>
    <row r="954" spans="4:16" ht="15.75" customHeight="1">
      <c r="D954" s="132"/>
      <c r="H954" s="132"/>
      <c r="L954" s="132"/>
      <c r="P954" s="132"/>
    </row>
    <row r="955" spans="4:16" ht="15.75" customHeight="1">
      <c r="D955" s="132"/>
      <c r="H955" s="132"/>
      <c r="L955" s="132"/>
      <c r="P955" s="132"/>
    </row>
    <row r="956" spans="4:16" ht="15.75" customHeight="1">
      <c r="D956" s="132"/>
      <c r="H956" s="132"/>
      <c r="L956" s="132"/>
      <c r="P956" s="132"/>
    </row>
    <row r="957" spans="4:16" ht="15.75" customHeight="1">
      <c r="D957" s="132"/>
      <c r="H957" s="132"/>
      <c r="L957" s="132"/>
      <c r="P957" s="132"/>
    </row>
    <row r="958" spans="4:16" ht="15.75" customHeight="1">
      <c r="D958" s="132"/>
      <c r="H958" s="132"/>
      <c r="L958" s="132"/>
      <c r="P958" s="132"/>
    </row>
    <row r="959" spans="4:16" ht="15.75" customHeight="1">
      <c r="D959" s="132"/>
      <c r="H959" s="132"/>
      <c r="L959" s="132"/>
      <c r="P959" s="132"/>
    </row>
    <row r="960" spans="4:16" ht="15.75" customHeight="1">
      <c r="D960" s="132"/>
      <c r="H960" s="132"/>
      <c r="L960" s="132"/>
      <c r="P960" s="132"/>
    </row>
    <row r="961" spans="4:16" ht="15.75" customHeight="1">
      <c r="D961" s="132"/>
      <c r="H961" s="132"/>
      <c r="L961" s="132"/>
      <c r="P961" s="132"/>
    </row>
    <row r="962" spans="4:16" ht="15.75" customHeight="1">
      <c r="D962" s="132"/>
      <c r="H962" s="132"/>
      <c r="L962" s="132"/>
      <c r="P962" s="132"/>
    </row>
    <row r="963" spans="4:16" ht="15.75" customHeight="1">
      <c r="D963" s="132"/>
      <c r="H963" s="132"/>
      <c r="L963" s="132"/>
      <c r="P963" s="132"/>
    </row>
    <row r="964" spans="4:16" ht="15.75" customHeight="1">
      <c r="D964" s="132"/>
      <c r="H964" s="132"/>
      <c r="L964" s="132"/>
      <c r="P964" s="132"/>
    </row>
    <row r="965" spans="4:16" ht="15.75" customHeight="1">
      <c r="D965" s="132"/>
      <c r="H965" s="132"/>
      <c r="L965" s="132"/>
      <c r="P965" s="132"/>
    </row>
    <row r="966" spans="4:16" ht="15.75" customHeight="1">
      <c r="D966" s="132"/>
      <c r="H966" s="132"/>
      <c r="L966" s="132"/>
      <c r="P966" s="132"/>
    </row>
    <row r="967" spans="4:16" ht="15.75" customHeight="1">
      <c r="D967" s="132"/>
      <c r="H967" s="132"/>
      <c r="L967" s="132"/>
      <c r="P967" s="132"/>
    </row>
    <row r="968" spans="4:16" ht="15.75" customHeight="1">
      <c r="D968" s="132"/>
      <c r="H968" s="132"/>
      <c r="L968" s="132"/>
      <c r="P968" s="132"/>
    </row>
    <row r="969" spans="4:16" ht="15.75" customHeight="1">
      <c r="D969" s="132"/>
      <c r="H969" s="132"/>
      <c r="L969" s="132"/>
      <c r="P969" s="132"/>
    </row>
    <row r="970" spans="4:16" ht="15.75" customHeight="1">
      <c r="D970" s="132"/>
      <c r="H970" s="132"/>
      <c r="L970" s="132"/>
      <c r="P970" s="132"/>
    </row>
    <row r="971" spans="4:16" ht="15.75" customHeight="1">
      <c r="D971" s="132"/>
      <c r="H971" s="132"/>
      <c r="L971" s="132"/>
      <c r="P971" s="132"/>
    </row>
    <row r="972" spans="4:16" ht="15.75" customHeight="1">
      <c r="D972" s="132"/>
      <c r="H972" s="132"/>
      <c r="L972" s="132"/>
      <c r="P972" s="132"/>
    </row>
    <row r="973" spans="4:16" ht="15.75" customHeight="1">
      <c r="D973" s="132"/>
      <c r="H973" s="132"/>
      <c r="L973" s="132"/>
      <c r="P973" s="132"/>
    </row>
    <row r="974" spans="4:16" ht="15.75" customHeight="1">
      <c r="D974" s="132"/>
      <c r="H974" s="132"/>
      <c r="L974" s="132"/>
      <c r="P974" s="132"/>
    </row>
    <row r="975" spans="4:16" ht="15.75" customHeight="1">
      <c r="D975" s="132"/>
      <c r="H975" s="132"/>
      <c r="L975" s="132"/>
      <c r="P975" s="132"/>
    </row>
    <row r="976" spans="4:16" ht="15.75" customHeight="1">
      <c r="D976" s="132"/>
      <c r="H976" s="132"/>
      <c r="L976" s="132"/>
      <c r="P976" s="132"/>
    </row>
    <row r="977" spans="4:16" ht="15.75" customHeight="1">
      <c r="D977" s="132"/>
      <c r="H977" s="132"/>
      <c r="L977" s="132"/>
      <c r="P977" s="132"/>
    </row>
    <row r="978" spans="4:16" ht="15.75" customHeight="1">
      <c r="D978" s="132"/>
      <c r="H978" s="132"/>
      <c r="L978" s="132"/>
      <c r="P978" s="132"/>
    </row>
    <row r="979" spans="4:16" ht="15.75" customHeight="1">
      <c r="D979" s="132"/>
      <c r="H979" s="132"/>
      <c r="L979" s="132"/>
      <c r="P979" s="132"/>
    </row>
    <row r="980" spans="4:16" ht="15.75" customHeight="1">
      <c r="D980" s="132"/>
      <c r="H980" s="132"/>
      <c r="L980" s="132"/>
      <c r="P980" s="132"/>
    </row>
    <row r="981" spans="4:16" ht="15.75" customHeight="1">
      <c r="D981" s="132"/>
      <c r="H981" s="132"/>
      <c r="L981" s="132"/>
      <c r="P981" s="132"/>
    </row>
    <row r="982" spans="4:16" ht="15.75" customHeight="1">
      <c r="D982" s="132"/>
      <c r="H982" s="132"/>
      <c r="L982" s="132"/>
      <c r="P982" s="132"/>
    </row>
    <row r="983" spans="4:16" ht="15.75" customHeight="1">
      <c r="D983" s="132"/>
      <c r="H983" s="132"/>
      <c r="L983" s="132"/>
      <c r="P983" s="132"/>
    </row>
    <row r="984" spans="4:16" ht="15.75" customHeight="1">
      <c r="D984" s="132"/>
      <c r="H984" s="132"/>
      <c r="L984" s="132"/>
      <c r="P984" s="132"/>
    </row>
    <row r="985" spans="4:16" ht="15.75" customHeight="1">
      <c r="D985" s="132"/>
      <c r="H985" s="132"/>
      <c r="L985" s="132"/>
      <c r="P985" s="132"/>
    </row>
    <row r="986" spans="4:16" ht="15.75" customHeight="1">
      <c r="D986" s="132"/>
      <c r="H986" s="132"/>
      <c r="L986" s="132"/>
      <c r="P986" s="132"/>
    </row>
    <row r="987" spans="4:16" ht="15.75" customHeight="1">
      <c r="D987" s="132"/>
      <c r="H987" s="132"/>
      <c r="L987" s="132"/>
      <c r="P987" s="132"/>
    </row>
    <row r="988" spans="4:16" ht="15.75" customHeight="1">
      <c r="D988" s="132"/>
      <c r="H988" s="132"/>
      <c r="L988" s="132"/>
      <c r="P988" s="132"/>
    </row>
    <row r="989" spans="4:16" ht="15.75" customHeight="1">
      <c r="D989" s="132"/>
      <c r="H989" s="132"/>
      <c r="L989" s="132"/>
      <c r="P989" s="132"/>
    </row>
    <row r="990" spans="4:16" ht="15.75" customHeight="1">
      <c r="D990" s="132"/>
      <c r="H990" s="132"/>
      <c r="L990" s="132"/>
      <c r="P990" s="132"/>
    </row>
    <row r="991" spans="4:16" ht="15.75" customHeight="1">
      <c r="D991" s="132"/>
      <c r="H991" s="132"/>
      <c r="L991" s="132"/>
      <c r="P991" s="132"/>
    </row>
    <row r="992" spans="4:16" ht="15.75" customHeight="1">
      <c r="D992" s="132"/>
      <c r="H992" s="132"/>
      <c r="L992" s="132"/>
      <c r="P992" s="132"/>
    </row>
    <row r="993" spans="4:16" ht="15.75" customHeight="1">
      <c r="D993" s="132"/>
      <c r="H993" s="132"/>
      <c r="L993" s="132"/>
      <c r="P993" s="132"/>
    </row>
    <row r="994" spans="4:16" ht="15.75" customHeight="1">
      <c r="D994" s="132"/>
      <c r="H994" s="132"/>
      <c r="L994" s="132"/>
      <c r="P994" s="132"/>
    </row>
    <row r="995" spans="4:16" ht="15.75" customHeight="1">
      <c r="D995" s="132"/>
      <c r="H995" s="132"/>
      <c r="L995" s="132"/>
      <c r="P995" s="132"/>
    </row>
    <row r="996" spans="4:16" ht="15.75" customHeight="1">
      <c r="D996" s="132"/>
      <c r="H996" s="132"/>
      <c r="L996" s="132"/>
      <c r="P996" s="132"/>
    </row>
    <row r="997" spans="4:16" ht="15.75" customHeight="1">
      <c r="D997" s="132"/>
      <c r="H997" s="132"/>
      <c r="L997" s="132"/>
      <c r="P997" s="132"/>
    </row>
    <row r="998" spans="4:16" ht="15.75" customHeight="1">
      <c r="D998" s="132"/>
      <c r="H998" s="132"/>
      <c r="L998" s="132"/>
      <c r="P998" s="132"/>
    </row>
    <row r="999" spans="4:16" ht="15.75" customHeight="1">
      <c r="D999" s="132"/>
      <c r="H999" s="132"/>
      <c r="L999" s="132"/>
      <c r="P999" s="132"/>
    </row>
    <row r="1000" spans="4:16" ht="15.75" customHeight="1">
      <c r="D1000" s="132"/>
      <c r="H1000" s="132"/>
      <c r="L1000" s="132"/>
      <c r="P1000" s="132"/>
    </row>
    <row r="1001" spans="4:16" ht="15.75" customHeight="1">
      <c r="D1001" s="132"/>
      <c r="H1001" s="132"/>
      <c r="L1001" s="132"/>
      <c r="P1001" s="132"/>
    </row>
    <row r="1002" spans="4:16" ht="15.75" customHeight="1">
      <c r="D1002" s="132"/>
      <c r="H1002" s="132"/>
      <c r="L1002" s="132"/>
      <c r="P1002" s="132"/>
    </row>
  </sheetData>
  <mergeCells count="15">
    <mergeCell ref="Q1:Q2"/>
    <mergeCell ref="R1:S1"/>
    <mergeCell ref="U1:V1"/>
    <mergeCell ref="A1:A2"/>
    <mergeCell ref="B1:C1"/>
    <mergeCell ref="D1:D1002"/>
    <mergeCell ref="E1:E2"/>
    <mergeCell ref="F1:G1"/>
    <mergeCell ref="H1:H1002"/>
    <mergeCell ref="I1:I2"/>
    <mergeCell ref="J1:K1"/>
    <mergeCell ref="L1:L1002"/>
    <mergeCell ref="M1:M2"/>
    <mergeCell ref="N1:O1"/>
    <mergeCell ref="P1:P1002"/>
  </mergeCells>
  <phoneticPr fontId="73" type="noConversion"/>
  <hyperlinks>
    <hyperlink ref="J2" r:id="rId1" xr:uid="{00000000-0004-0000-0900-000000000000}"/>
    <hyperlink ref="N2" r:id="rId2" xr:uid="{00000000-0004-0000-0900-000001000000}"/>
    <hyperlink ref="R2" r:id="rId3" xr:uid="{00000000-0004-0000-09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V1001"/>
  <sheetViews>
    <sheetView workbookViewId="0">
      <selection activeCell="R2" sqref="R2"/>
    </sheetView>
  </sheetViews>
  <sheetFormatPr baseColWidth="10" defaultColWidth="12.6640625" defaultRowHeight="15.75" customHeight="1"/>
  <cols>
    <col min="2" max="2" width="27.83203125" customWidth="1"/>
    <col min="4" max="4" width="4.83203125" customWidth="1"/>
    <col min="6" max="6" width="19.5" customWidth="1"/>
    <col min="8" max="8" width="5.1640625" customWidth="1"/>
    <col min="12" max="12" width="4.33203125" customWidth="1"/>
    <col min="14" max="14" width="15" customWidth="1"/>
    <col min="16" max="16" width="4.83203125" customWidth="1"/>
    <col min="18" max="18" width="16.1640625" customWidth="1"/>
  </cols>
  <sheetData>
    <row r="1" spans="1:22" ht="17">
      <c r="A1" s="127"/>
      <c r="B1" s="129">
        <v>45670</v>
      </c>
      <c r="C1" s="130"/>
      <c r="D1" s="127"/>
      <c r="E1" s="127"/>
      <c r="F1" s="129">
        <v>45671</v>
      </c>
      <c r="G1" s="130"/>
      <c r="H1" s="127"/>
      <c r="I1" s="127"/>
      <c r="J1" s="129">
        <v>45672</v>
      </c>
      <c r="K1" s="130"/>
      <c r="L1" s="127"/>
      <c r="M1" s="127"/>
      <c r="N1" s="129">
        <v>45673</v>
      </c>
      <c r="O1" s="130"/>
      <c r="P1" s="127"/>
      <c r="Q1" s="127"/>
      <c r="R1" s="129">
        <v>45674</v>
      </c>
      <c r="S1" s="130"/>
      <c r="U1" s="135"/>
      <c r="V1" s="132"/>
    </row>
    <row r="2" spans="1:22" ht="16">
      <c r="A2" s="128"/>
      <c r="B2" s="42" t="s">
        <v>323</v>
      </c>
      <c r="C2" s="43" t="s">
        <v>0</v>
      </c>
      <c r="D2" s="133"/>
      <c r="E2" s="128"/>
      <c r="F2" s="42" t="s">
        <v>324</v>
      </c>
      <c r="G2" s="43" t="s">
        <v>0</v>
      </c>
      <c r="H2" s="133"/>
      <c r="I2" s="128"/>
      <c r="J2" s="42" t="s">
        <v>279</v>
      </c>
      <c r="K2" s="43" t="s">
        <v>0</v>
      </c>
      <c r="L2" s="133"/>
      <c r="M2" s="128"/>
      <c r="N2" s="42" t="s">
        <v>325</v>
      </c>
      <c r="O2" s="43" t="s">
        <v>0</v>
      </c>
      <c r="P2" s="133"/>
      <c r="Q2" s="128"/>
      <c r="R2" s="42" t="s">
        <v>73</v>
      </c>
      <c r="S2" s="2" t="s">
        <v>0</v>
      </c>
      <c r="U2" s="4"/>
      <c r="V2" s="4"/>
    </row>
    <row r="3" spans="1:22" ht="15.75" customHeight="1">
      <c r="A3" s="5" t="s">
        <v>1</v>
      </c>
      <c r="B3" s="2" t="s">
        <v>326</v>
      </c>
      <c r="C3" s="43">
        <v>105</v>
      </c>
      <c r="D3" s="133"/>
      <c r="E3" s="5" t="s">
        <v>1</v>
      </c>
      <c r="F3" s="2"/>
      <c r="G3" s="43"/>
      <c r="H3" s="133"/>
      <c r="I3" s="5" t="s">
        <v>1</v>
      </c>
      <c r="J3" s="2" t="s">
        <v>296</v>
      </c>
      <c r="K3" s="43">
        <v>110</v>
      </c>
      <c r="L3" s="133"/>
      <c r="M3" s="5" t="s">
        <v>1</v>
      </c>
      <c r="N3" s="2" t="s">
        <v>327</v>
      </c>
      <c r="O3" s="43">
        <v>130</v>
      </c>
      <c r="P3" s="133"/>
      <c r="Q3" s="5" t="s">
        <v>1</v>
      </c>
      <c r="R3" s="2" t="s">
        <v>87</v>
      </c>
      <c r="S3" s="2">
        <v>140</v>
      </c>
      <c r="T3" s="6"/>
    </row>
    <row r="4" spans="1:22" ht="15.75" customHeight="1">
      <c r="A4" s="5" t="s">
        <v>2</v>
      </c>
      <c r="B4" s="2"/>
      <c r="C4" s="43"/>
      <c r="D4" s="133"/>
      <c r="E4" s="5" t="s">
        <v>2</v>
      </c>
      <c r="F4" s="2"/>
      <c r="G4" s="43"/>
      <c r="H4" s="133"/>
      <c r="I4" s="5" t="s">
        <v>2</v>
      </c>
      <c r="J4" s="2"/>
      <c r="K4" s="43"/>
      <c r="L4" s="133"/>
      <c r="M4" s="5" t="s">
        <v>2</v>
      </c>
      <c r="N4" s="2"/>
      <c r="O4" s="43"/>
      <c r="P4" s="133"/>
      <c r="Q4" s="18" t="s">
        <v>2</v>
      </c>
      <c r="R4" s="2" t="s">
        <v>328</v>
      </c>
      <c r="S4" s="2">
        <v>150</v>
      </c>
      <c r="T4" s="7"/>
    </row>
    <row r="5" spans="1:22" ht="15.75" customHeight="1">
      <c r="A5" s="5" t="s">
        <v>3</v>
      </c>
      <c r="B5" s="2"/>
      <c r="C5" s="43"/>
      <c r="D5" s="133"/>
      <c r="E5" s="5" t="s">
        <v>3</v>
      </c>
      <c r="F5" s="2"/>
      <c r="G5" s="43"/>
      <c r="H5" s="133"/>
      <c r="I5" s="5" t="s">
        <v>3</v>
      </c>
      <c r="J5" s="2"/>
      <c r="K5" s="43"/>
      <c r="L5" s="133"/>
      <c r="M5" s="18" t="s">
        <v>3</v>
      </c>
      <c r="N5" s="2" t="s">
        <v>329</v>
      </c>
      <c r="O5" s="43">
        <v>130</v>
      </c>
      <c r="P5" s="133"/>
      <c r="Q5" s="5" t="s">
        <v>3</v>
      </c>
      <c r="R5" s="2"/>
      <c r="S5" s="2"/>
      <c r="T5" s="7"/>
    </row>
    <row r="6" spans="1:22" ht="15.75" customHeight="1">
      <c r="A6" s="5" t="s">
        <v>4</v>
      </c>
      <c r="B6" s="2"/>
      <c r="C6" s="43"/>
      <c r="D6" s="133"/>
      <c r="E6" s="5" t="s">
        <v>4</v>
      </c>
      <c r="F6" s="2"/>
      <c r="G6" s="43"/>
      <c r="H6" s="133"/>
      <c r="I6" s="5" t="s">
        <v>4</v>
      </c>
      <c r="J6" s="2"/>
      <c r="K6" s="43"/>
      <c r="L6" s="133"/>
      <c r="M6" s="5" t="s">
        <v>4</v>
      </c>
      <c r="N6" s="2" t="s">
        <v>330</v>
      </c>
      <c r="O6" s="43">
        <v>150</v>
      </c>
      <c r="P6" s="133"/>
      <c r="Q6" s="5" t="s">
        <v>4</v>
      </c>
      <c r="R6" s="2" t="s">
        <v>331</v>
      </c>
      <c r="S6" s="2">
        <v>220</v>
      </c>
      <c r="T6" s="7"/>
    </row>
    <row r="7" spans="1:22" ht="15.75" customHeight="1">
      <c r="A7" s="5" t="s">
        <v>5</v>
      </c>
      <c r="B7" s="2"/>
      <c r="C7" s="43"/>
      <c r="D7" s="133"/>
      <c r="E7" s="5" t="s">
        <v>5</v>
      </c>
      <c r="F7" s="2"/>
      <c r="G7" s="43"/>
      <c r="H7" s="133"/>
      <c r="I7" s="5" t="s">
        <v>5</v>
      </c>
      <c r="J7" s="2"/>
      <c r="K7" s="43"/>
      <c r="L7" s="133"/>
      <c r="M7" s="5" t="s">
        <v>5</v>
      </c>
      <c r="N7" s="2"/>
      <c r="O7" s="43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/>
      <c r="C8" s="43"/>
      <c r="D8" s="133"/>
      <c r="E8" s="5" t="s">
        <v>6</v>
      </c>
      <c r="F8" s="2"/>
      <c r="G8" s="43"/>
      <c r="H8" s="133"/>
      <c r="I8" s="5" t="s">
        <v>6</v>
      </c>
      <c r="J8" s="2"/>
      <c r="K8" s="43"/>
      <c r="L8" s="133"/>
      <c r="M8" s="5" t="s">
        <v>6</v>
      </c>
      <c r="N8" s="2" t="s">
        <v>327</v>
      </c>
      <c r="O8" s="43">
        <v>130</v>
      </c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/>
      <c r="C9" s="43"/>
      <c r="D9" s="133"/>
      <c r="E9" s="5" t="s">
        <v>7</v>
      </c>
      <c r="F9" s="2"/>
      <c r="G9" s="43"/>
      <c r="H9" s="133"/>
      <c r="I9" s="5" t="s">
        <v>7</v>
      </c>
      <c r="J9" s="2"/>
      <c r="K9" s="43"/>
      <c r="L9" s="133"/>
      <c r="M9" s="5" t="s">
        <v>7</v>
      </c>
      <c r="N9" s="2" t="s">
        <v>327</v>
      </c>
      <c r="O9" s="43">
        <v>130</v>
      </c>
      <c r="P9" s="133"/>
      <c r="Q9" s="5" t="s">
        <v>7</v>
      </c>
      <c r="R9" s="2" t="s">
        <v>328</v>
      </c>
      <c r="S9" s="2">
        <v>150</v>
      </c>
      <c r="T9" s="7"/>
    </row>
    <row r="10" spans="1:22" ht="15.75" customHeight="1">
      <c r="A10" s="5" t="s">
        <v>8</v>
      </c>
      <c r="B10" s="2" t="s">
        <v>332</v>
      </c>
      <c r="C10" s="43">
        <v>150</v>
      </c>
      <c r="D10" s="133"/>
      <c r="E10" s="5" t="s">
        <v>8</v>
      </c>
      <c r="F10" s="2" t="s">
        <v>333</v>
      </c>
      <c r="G10" s="43">
        <v>145</v>
      </c>
      <c r="H10" s="133"/>
      <c r="I10" s="5" t="s">
        <v>8</v>
      </c>
      <c r="J10" s="2" t="s">
        <v>334</v>
      </c>
      <c r="K10" s="2">
        <v>115</v>
      </c>
      <c r="L10" s="133"/>
      <c r="M10" s="5" t="s">
        <v>8</v>
      </c>
      <c r="N10" s="2"/>
      <c r="O10" s="43"/>
      <c r="P10" s="133"/>
      <c r="Q10" s="5" t="s">
        <v>8</v>
      </c>
      <c r="R10" s="2"/>
      <c r="S10" s="2"/>
      <c r="T10" s="7"/>
    </row>
    <row r="11" spans="1:22" ht="15.75" customHeight="1">
      <c r="A11" s="5" t="s">
        <v>9</v>
      </c>
      <c r="B11" s="2"/>
      <c r="C11" s="43"/>
      <c r="D11" s="133"/>
      <c r="E11" s="5" t="s">
        <v>9</v>
      </c>
      <c r="F11" s="2"/>
      <c r="G11" s="43"/>
      <c r="H11" s="133"/>
      <c r="I11" s="5" t="s">
        <v>9</v>
      </c>
      <c r="J11" s="2"/>
      <c r="K11" s="43"/>
      <c r="L11" s="133"/>
      <c r="M11" s="5" t="s">
        <v>9</v>
      </c>
      <c r="N11" s="2"/>
      <c r="O11" s="43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43"/>
      <c r="D12" s="133"/>
      <c r="E12" s="5" t="s">
        <v>10</v>
      </c>
      <c r="F12" s="2"/>
      <c r="G12" s="43"/>
      <c r="H12" s="133"/>
      <c r="I12" s="5" t="s">
        <v>10</v>
      </c>
      <c r="J12" s="2"/>
      <c r="K12" s="43"/>
      <c r="L12" s="133"/>
      <c r="M12" s="5" t="s">
        <v>10</v>
      </c>
      <c r="N12" s="2" t="s">
        <v>327</v>
      </c>
      <c r="O12" s="43">
        <v>130</v>
      </c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/>
      <c r="C13" s="43"/>
      <c r="D13" s="133"/>
      <c r="E13" s="44" t="s">
        <v>11</v>
      </c>
      <c r="F13" s="2" t="s">
        <v>335</v>
      </c>
      <c r="G13" s="43">
        <v>130</v>
      </c>
      <c r="H13" s="133"/>
      <c r="I13" s="5" t="s">
        <v>11</v>
      </c>
      <c r="J13" s="2" t="s">
        <v>296</v>
      </c>
      <c r="K13" s="43">
        <v>110</v>
      </c>
      <c r="L13" s="133"/>
      <c r="M13" s="5" t="s">
        <v>11</v>
      </c>
      <c r="N13" s="2" t="s">
        <v>336</v>
      </c>
      <c r="O13" s="43">
        <v>130</v>
      </c>
      <c r="P13" s="133"/>
      <c r="Q13" s="5" t="s">
        <v>11</v>
      </c>
      <c r="R13" s="2" t="s">
        <v>337</v>
      </c>
      <c r="S13" s="2">
        <v>160</v>
      </c>
      <c r="T13" s="7"/>
    </row>
    <row r="14" spans="1:22" ht="15.75" customHeight="1">
      <c r="A14" s="5" t="s">
        <v>12</v>
      </c>
      <c r="B14" s="2"/>
      <c r="C14" s="43"/>
      <c r="D14" s="133"/>
      <c r="E14" s="5" t="s">
        <v>12</v>
      </c>
      <c r="F14" s="2"/>
      <c r="G14" s="43"/>
      <c r="H14" s="133"/>
      <c r="I14" s="5" t="s">
        <v>12</v>
      </c>
      <c r="J14" s="2"/>
      <c r="K14" s="43"/>
      <c r="L14" s="133"/>
      <c r="M14" s="5" t="s">
        <v>12</v>
      </c>
      <c r="N14" s="2"/>
      <c r="O14" s="43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/>
      <c r="C15" s="43"/>
      <c r="D15" s="133"/>
      <c r="E15" s="5" t="s">
        <v>13</v>
      </c>
      <c r="F15" s="2"/>
      <c r="G15" s="43"/>
      <c r="H15" s="133"/>
      <c r="I15" s="5" t="s">
        <v>13</v>
      </c>
      <c r="J15" s="2"/>
      <c r="K15" s="43"/>
      <c r="L15" s="133"/>
      <c r="M15" s="5" t="s">
        <v>13</v>
      </c>
      <c r="N15" s="2"/>
      <c r="O15" s="43"/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 t="s">
        <v>338</v>
      </c>
      <c r="C16" s="43">
        <v>140</v>
      </c>
      <c r="D16" s="133"/>
      <c r="E16" s="5" t="s">
        <v>14</v>
      </c>
      <c r="F16" s="2"/>
      <c r="G16" s="43"/>
      <c r="H16" s="133"/>
      <c r="I16" s="5" t="s">
        <v>14</v>
      </c>
      <c r="J16" s="2" t="s">
        <v>279</v>
      </c>
      <c r="K16" s="43">
        <v>95</v>
      </c>
      <c r="L16" s="133"/>
      <c r="M16" s="5" t="s">
        <v>14</v>
      </c>
      <c r="N16" s="2"/>
      <c r="O16" s="43"/>
      <c r="P16" s="133"/>
      <c r="Q16" s="5" t="s">
        <v>14</v>
      </c>
      <c r="R16" s="2"/>
      <c r="S16" s="2"/>
      <c r="T16" s="7"/>
    </row>
    <row r="17" spans="1:21" ht="15.75" customHeight="1">
      <c r="A17" s="5" t="s">
        <v>15</v>
      </c>
      <c r="B17" s="2" t="s">
        <v>339</v>
      </c>
      <c r="C17" s="43">
        <v>140</v>
      </c>
      <c r="D17" s="133"/>
      <c r="E17" s="5" t="s">
        <v>15</v>
      </c>
      <c r="F17" s="2"/>
      <c r="G17" s="43"/>
      <c r="H17" s="133"/>
      <c r="I17" s="5" t="s">
        <v>15</v>
      </c>
      <c r="J17" s="2" t="s">
        <v>334</v>
      </c>
      <c r="K17" s="2">
        <v>115</v>
      </c>
      <c r="L17" s="133"/>
      <c r="M17" s="5" t="s">
        <v>15</v>
      </c>
      <c r="N17" s="2" t="s">
        <v>336</v>
      </c>
      <c r="O17" s="43">
        <v>130</v>
      </c>
      <c r="P17" s="133"/>
      <c r="Q17" s="5" t="s">
        <v>15</v>
      </c>
      <c r="R17" s="2"/>
      <c r="S17" s="2"/>
      <c r="T17" s="7"/>
      <c r="U17" s="4"/>
    </row>
    <row r="18" spans="1:21" ht="15.75" customHeight="1">
      <c r="A18" s="5" t="s">
        <v>16</v>
      </c>
      <c r="B18" s="2" t="s">
        <v>340</v>
      </c>
      <c r="C18" s="43">
        <v>100</v>
      </c>
      <c r="D18" s="133"/>
      <c r="E18" s="5" t="s">
        <v>16</v>
      </c>
      <c r="F18" s="2" t="s">
        <v>335</v>
      </c>
      <c r="G18" s="43">
        <v>130</v>
      </c>
      <c r="H18" s="133"/>
      <c r="I18" s="5" t="s">
        <v>16</v>
      </c>
      <c r="J18" s="2" t="s">
        <v>279</v>
      </c>
      <c r="K18" s="43">
        <v>95</v>
      </c>
      <c r="L18" s="133"/>
      <c r="M18" s="5" t="s">
        <v>16</v>
      </c>
      <c r="N18" s="2" t="s">
        <v>336</v>
      </c>
      <c r="O18" s="43">
        <v>130</v>
      </c>
      <c r="P18" s="133"/>
      <c r="Q18" s="5" t="s">
        <v>16</v>
      </c>
      <c r="R18" s="2" t="s">
        <v>341</v>
      </c>
      <c r="S18" s="2">
        <v>140</v>
      </c>
      <c r="T18" s="7"/>
    </row>
    <row r="19" spans="1:21" ht="15.75" customHeight="1">
      <c r="A19" s="5" t="s">
        <v>17</v>
      </c>
      <c r="B19" s="2"/>
      <c r="C19" s="43"/>
      <c r="D19" s="133"/>
      <c r="E19" s="5" t="s">
        <v>17</v>
      </c>
      <c r="F19" s="2"/>
      <c r="G19" s="43"/>
      <c r="H19" s="133"/>
      <c r="I19" s="5" t="s">
        <v>17</v>
      </c>
      <c r="J19" s="2"/>
      <c r="K19" s="43"/>
      <c r="L19" s="133"/>
      <c r="M19" s="5" t="s">
        <v>17</v>
      </c>
      <c r="N19" s="2"/>
      <c r="O19" s="43"/>
      <c r="P19" s="133"/>
      <c r="Q19" s="5" t="s">
        <v>17</v>
      </c>
      <c r="R19" s="2"/>
      <c r="S19" s="2"/>
      <c r="T19" s="7"/>
    </row>
    <row r="20" spans="1:21" ht="15.75" customHeight="1">
      <c r="A20" s="45" t="s">
        <v>18</v>
      </c>
      <c r="B20" s="2" t="s">
        <v>342</v>
      </c>
      <c r="C20" s="43">
        <v>140</v>
      </c>
      <c r="D20" s="133"/>
      <c r="E20" s="5" t="s">
        <v>18</v>
      </c>
      <c r="F20" s="2"/>
      <c r="G20" s="43"/>
      <c r="H20" s="133"/>
      <c r="I20" s="5" t="s">
        <v>18</v>
      </c>
      <c r="J20" s="2"/>
      <c r="K20" s="43"/>
      <c r="L20" s="133"/>
      <c r="M20" s="5" t="s">
        <v>18</v>
      </c>
      <c r="N20" s="2" t="s">
        <v>343</v>
      </c>
      <c r="O20" s="46">
        <v>140</v>
      </c>
      <c r="P20" s="133"/>
      <c r="Q20" s="5" t="s">
        <v>18</v>
      </c>
      <c r="R20" s="8" t="s">
        <v>344</v>
      </c>
      <c r="S20" s="8">
        <v>150</v>
      </c>
      <c r="T20" s="7"/>
      <c r="U20" s="4"/>
    </row>
    <row r="21" spans="1:21" ht="15.75" customHeight="1">
      <c r="A21" s="5" t="s">
        <v>19</v>
      </c>
      <c r="B21" s="2" t="s">
        <v>345</v>
      </c>
      <c r="C21" s="43">
        <v>110</v>
      </c>
      <c r="D21" s="133"/>
      <c r="E21" s="5" t="s">
        <v>19</v>
      </c>
      <c r="F21" s="2" t="s">
        <v>346</v>
      </c>
      <c r="G21" s="43">
        <v>145</v>
      </c>
      <c r="H21" s="133"/>
      <c r="I21" s="5" t="s">
        <v>19</v>
      </c>
      <c r="J21" s="2" t="s">
        <v>296</v>
      </c>
      <c r="K21" s="43">
        <v>110</v>
      </c>
      <c r="L21" s="133"/>
      <c r="M21" s="5" t="s">
        <v>19</v>
      </c>
      <c r="N21" s="2"/>
      <c r="O21" s="43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/>
      <c r="C22" s="43"/>
      <c r="D22" s="133"/>
      <c r="E22" s="5" t="s">
        <v>20</v>
      </c>
      <c r="F22" s="2" t="s">
        <v>347</v>
      </c>
      <c r="G22" s="43">
        <v>130</v>
      </c>
      <c r="H22" s="133"/>
      <c r="I22" s="5" t="s">
        <v>20</v>
      </c>
      <c r="J22" s="47" t="s">
        <v>348</v>
      </c>
      <c r="K22" s="43">
        <v>95</v>
      </c>
      <c r="L22" s="133"/>
      <c r="M22" s="5" t="s">
        <v>20</v>
      </c>
      <c r="N22" s="2" t="s">
        <v>349</v>
      </c>
      <c r="O22" s="43">
        <v>130</v>
      </c>
      <c r="P22" s="133"/>
      <c r="Q22" s="5" t="s">
        <v>20</v>
      </c>
      <c r="R22" s="2" t="s">
        <v>350</v>
      </c>
      <c r="S22" s="2">
        <v>160</v>
      </c>
      <c r="T22" s="7"/>
      <c r="U22" s="4"/>
    </row>
    <row r="23" spans="1:21" ht="15.75" customHeight="1">
      <c r="A23" s="5" t="s">
        <v>21</v>
      </c>
      <c r="B23" s="2" t="s">
        <v>351</v>
      </c>
      <c r="C23" s="43">
        <v>95</v>
      </c>
      <c r="D23" s="133"/>
      <c r="E23" s="5" t="s">
        <v>21</v>
      </c>
      <c r="F23" s="2"/>
      <c r="G23" s="43"/>
      <c r="H23" s="133"/>
      <c r="I23" s="5" t="s">
        <v>21</v>
      </c>
      <c r="J23" s="2"/>
      <c r="K23" s="43"/>
      <c r="L23" s="133"/>
      <c r="M23" s="5" t="s">
        <v>21</v>
      </c>
      <c r="N23" s="2"/>
      <c r="O23" s="43"/>
      <c r="P23" s="133"/>
      <c r="Q23" s="5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 t="s">
        <v>338</v>
      </c>
      <c r="C24" s="43">
        <v>140</v>
      </c>
      <c r="D24" s="133"/>
      <c r="E24" s="5" t="s">
        <v>22</v>
      </c>
      <c r="F24" s="2" t="s">
        <v>352</v>
      </c>
      <c r="G24" s="43">
        <v>170</v>
      </c>
      <c r="H24" s="133"/>
      <c r="I24" s="5" t="s">
        <v>22</v>
      </c>
      <c r="J24" s="2"/>
      <c r="K24" s="43"/>
      <c r="L24" s="133"/>
      <c r="M24" s="5" t="s">
        <v>22</v>
      </c>
      <c r="N24" s="2" t="s">
        <v>327</v>
      </c>
      <c r="O24" s="43">
        <v>130</v>
      </c>
      <c r="P24" s="133"/>
      <c r="Q24" s="5" t="s">
        <v>22</v>
      </c>
      <c r="R24" s="2"/>
      <c r="S24" s="2"/>
      <c r="T24" s="7"/>
    </row>
    <row r="25" spans="1:21" ht="15.75" customHeight="1">
      <c r="A25" s="5" t="s">
        <v>23</v>
      </c>
      <c r="B25" s="2" t="s">
        <v>345</v>
      </c>
      <c r="C25" s="43">
        <v>110</v>
      </c>
      <c r="D25" s="133"/>
      <c r="E25" s="5" t="s">
        <v>23</v>
      </c>
      <c r="F25" s="2" t="s">
        <v>353</v>
      </c>
      <c r="G25" s="43">
        <v>155</v>
      </c>
      <c r="H25" s="133"/>
      <c r="I25" s="5" t="s">
        <v>23</v>
      </c>
      <c r="J25" s="2" t="s">
        <v>279</v>
      </c>
      <c r="K25" s="43">
        <v>95</v>
      </c>
      <c r="L25" s="133"/>
      <c r="M25" s="5" t="s">
        <v>23</v>
      </c>
      <c r="N25" s="2" t="s">
        <v>343</v>
      </c>
      <c r="O25" s="43">
        <v>140</v>
      </c>
      <c r="P25" s="133"/>
      <c r="Q25" s="5" t="s">
        <v>23</v>
      </c>
      <c r="R25" s="2" t="s">
        <v>354</v>
      </c>
      <c r="S25" s="2">
        <v>120</v>
      </c>
      <c r="T25" s="7"/>
      <c r="U25" s="4"/>
    </row>
    <row r="26" spans="1:21" ht="15.75" customHeight="1">
      <c r="A26" s="5" t="s">
        <v>24</v>
      </c>
      <c r="B26" s="2"/>
      <c r="C26" s="43"/>
      <c r="D26" s="133"/>
      <c r="E26" s="5" t="s">
        <v>24</v>
      </c>
      <c r="F26" s="2" t="s">
        <v>333</v>
      </c>
      <c r="G26" s="43">
        <v>145</v>
      </c>
      <c r="H26" s="133"/>
      <c r="I26" s="5" t="s">
        <v>24</v>
      </c>
      <c r="J26" s="2" t="s">
        <v>279</v>
      </c>
      <c r="K26" s="43">
        <v>95</v>
      </c>
      <c r="L26" s="133"/>
      <c r="M26" s="5" t="s">
        <v>24</v>
      </c>
      <c r="N26" s="2" t="s">
        <v>343</v>
      </c>
      <c r="O26" s="46">
        <v>140</v>
      </c>
      <c r="P26" s="133"/>
      <c r="Q26" s="5" t="s">
        <v>24</v>
      </c>
      <c r="R26" s="2" t="s">
        <v>87</v>
      </c>
      <c r="S26" s="2">
        <v>140</v>
      </c>
      <c r="T26" s="7"/>
    </row>
    <row r="27" spans="1:21" ht="15.75" customHeight="1">
      <c r="A27" s="5" t="s">
        <v>25</v>
      </c>
      <c r="B27" s="2"/>
      <c r="C27" s="43"/>
      <c r="D27" s="133"/>
      <c r="E27" s="5" t="s">
        <v>25</v>
      </c>
      <c r="F27" s="2" t="s">
        <v>355</v>
      </c>
      <c r="G27" s="43">
        <v>130</v>
      </c>
      <c r="H27" s="133"/>
      <c r="I27" s="18" t="s">
        <v>25</v>
      </c>
      <c r="J27" s="2" t="s">
        <v>296</v>
      </c>
      <c r="K27" s="43">
        <v>110</v>
      </c>
      <c r="L27" s="133"/>
      <c r="M27" s="5" t="s">
        <v>25</v>
      </c>
      <c r="N27" s="2" t="s">
        <v>327</v>
      </c>
      <c r="O27" s="43">
        <v>130</v>
      </c>
      <c r="P27" s="133"/>
      <c r="Q27" s="5" t="s">
        <v>25</v>
      </c>
      <c r="R27" s="2" t="s">
        <v>328</v>
      </c>
      <c r="S27" s="2">
        <v>150</v>
      </c>
      <c r="T27" s="7"/>
      <c r="U27" s="4"/>
    </row>
    <row r="28" spans="1:21" ht="15.75" customHeight="1">
      <c r="A28" s="5" t="s">
        <v>26</v>
      </c>
      <c r="B28" s="2" t="s">
        <v>338</v>
      </c>
      <c r="C28" s="43">
        <v>140</v>
      </c>
      <c r="D28" s="133"/>
      <c r="E28" s="5" t="s">
        <v>26</v>
      </c>
      <c r="F28" s="2" t="s">
        <v>356</v>
      </c>
      <c r="G28" s="43">
        <v>145</v>
      </c>
      <c r="H28" s="133"/>
      <c r="I28" s="5" t="s">
        <v>26</v>
      </c>
      <c r="J28" s="48" t="s">
        <v>302</v>
      </c>
      <c r="K28" s="43">
        <v>115</v>
      </c>
      <c r="L28" s="133"/>
      <c r="M28" s="5" t="s">
        <v>26</v>
      </c>
      <c r="N28" s="2" t="s">
        <v>327</v>
      </c>
      <c r="O28" s="43">
        <v>130</v>
      </c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326</v>
      </c>
      <c r="C29" s="43">
        <v>105</v>
      </c>
      <c r="D29" s="133"/>
      <c r="E29" s="5" t="s">
        <v>27</v>
      </c>
      <c r="F29" s="2" t="s">
        <v>357</v>
      </c>
      <c r="G29" s="43">
        <v>100</v>
      </c>
      <c r="H29" s="133"/>
      <c r="I29" s="5" t="s">
        <v>27</v>
      </c>
      <c r="J29" s="2" t="s">
        <v>358</v>
      </c>
      <c r="K29" s="43">
        <v>95</v>
      </c>
      <c r="L29" s="133"/>
      <c r="M29" s="5" t="s">
        <v>27</v>
      </c>
      <c r="N29" s="2" t="s">
        <v>343</v>
      </c>
      <c r="O29" s="43">
        <v>140</v>
      </c>
      <c r="P29" s="133"/>
      <c r="Q29" s="5" t="s">
        <v>27</v>
      </c>
      <c r="R29" s="2" t="s">
        <v>87</v>
      </c>
      <c r="S29" s="2">
        <v>140</v>
      </c>
      <c r="T29" s="7"/>
    </row>
    <row r="30" spans="1:21" ht="15.75" customHeight="1">
      <c r="A30" s="5" t="s">
        <v>28</v>
      </c>
      <c r="B30" s="2"/>
      <c r="C30" s="43"/>
      <c r="D30" s="133"/>
      <c r="E30" s="5" t="s">
        <v>28</v>
      </c>
      <c r="F30" s="2"/>
      <c r="G30" s="43"/>
      <c r="H30" s="133"/>
      <c r="I30" s="5" t="s">
        <v>28</v>
      </c>
      <c r="J30" s="2"/>
      <c r="K30" s="43"/>
      <c r="L30" s="133"/>
      <c r="M30" s="5" t="s">
        <v>28</v>
      </c>
      <c r="N30" s="2"/>
      <c r="O30" s="43"/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/>
      <c r="C31" s="43"/>
      <c r="D31" s="133"/>
      <c r="E31" s="5" t="s">
        <v>29</v>
      </c>
      <c r="F31" s="2" t="s">
        <v>346</v>
      </c>
      <c r="G31" s="43">
        <v>145</v>
      </c>
      <c r="H31" s="133"/>
      <c r="I31" s="5" t="s">
        <v>29</v>
      </c>
      <c r="J31" s="47" t="s">
        <v>314</v>
      </c>
      <c r="K31" s="43">
        <v>95</v>
      </c>
      <c r="L31" s="133"/>
      <c r="M31" s="5" t="s">
        <v>29</v>
      </c>
      <c r="N31" s="2" t="s">
        <v>329</v>
      </c>
      <c r="O31" s="43">
        <v>130</v>
      </c>
      <c r="P31" s="133"/>
      <c r="Q31" s="5" t="s">
        <v>29</v>
      </c>
      <c r="R31" s="48" t="s">
        <v>359</v>
      </c>
      <c r="S31" s="43">
        <v>110</v>
      </c>
      <c r="T31" s="7"/>
    </row>
    <row r="32" spans="1:21" ht="15.75" customHeight="1">
      <c r="A32" s="5" t="s">
        <v>30</v>
      </c>
      <c r="B32" s="2" t="s">
        <v>360</v>
      </c>
      <c r="C32" s="43">
        <v>135</v>
      </c>
      <c r="D32" s="133"/>
      <c r="E32" s="5" t="s">
        <v>30</v>
      </c>
      <c r="F32" s="2" t="s">
        <v>361</v>
      </c>
      <c r="G32" s="43">
        <v>145</v>
      </c>
      <c r="H32" s="133"/>
      <c r="I32" s="5" t="s">
        <v>30</v>
      </c>
      <c r="J32" s="2" t="s">
        <v>279</v>
      </c>
      <c r="K32" s="43">
        <v>95</v>
      </c>
      <c r="L32" s="133"/>
      <c r="M32" s="5" t="s">
        <v>30</v>
      </c>
      <c r="N32" s="2" t="s">
        <v>336</v>
      </c>
      <c r="O32" s="43">
        <v>130</v>
      </c>
      <c r="P32" s="133"/>
      <c r="Q32" s="5" t="s">
        <v>30</v>
      </c>
      <c r="R32" s="2" t="s">
        <v>87</v>
      </c>
      <c r="S32" s="2">
        <v>140</v>
      </c>
      <c r="T32" s="7"/>
      <c r="U32" s="4"/>
    </row>
    <row r="33" spans="1:22" ht="15.75" customHeight="1">
      <c r="A33" s="5" t="s">
        <v>320</v>
      </c>
      <c r="B33" s="2" t="s">
        <v>362</v>
      </c>
      <c r="C33" s="43">
        <v>140</v>
      </c>
      <c r="D33" s="128"/>
      <c r="E33" s="5" t="s">
        <v>320</v>
      </c>
      <c r="F33" s="2" t="s">
        <v>346</v>
      </c>
      <c r="G33" s="43">
        <v>145</v>
      </c>
      <c r="H33" s="128"/>
      <c r="I33" s="5" t="s">
        <v>320</v>
      </c>
      <c r="J33" s="2" t="s">
        <v>296</v>
      </c>
      <c r="K33" s="43">
        <v>110</v>
      </c>
      <c r="L33" s="128"/>
      <c r="M33" s="5" t="s">
        <v>320</v>
      </c>
      <c r="N33" s="2" t="s">
        <v>343</v>
      </c>
      <c r="O33" s="43">
        <v>140</v>
      </c>
      <c r="P33" s="128"/>
      <c r="Q33" s="5" t="s">
        <v>320</v>
      </c>
      <c r="R33" s="8" t="s">
        <v>344</v>
      </c>
      <c r="S33" s="2">
        <v>150</v>
      </c>
      <c r="T33" s="7"/>
      <c r="U33" s="4"/>
    </row>
    <row r="34" spans="1:22" ht="15.75" customHeight="1">
      <c r="A34" s="8" t="s">
        <v>31</v>
      </c>
      <c r="B34" s="8"/>
      <c r="C34" s="49"/>
      <c r="E34" s="8" t="s">
        <v>31</v>
      </c>
      <c r="F34" s="8" t="s">
        <v>363</v>
      </c>
      <c r="G34" s="49">
        <v>90</v>
      </c>
      <c r="I34" s="8" t="s">
        <v>31</v>
      </c>
      <c r="J34" s="8" t="s">
        <v>364</v>
      </c>
      <c r="K34" s="49">
        <v>105</v>
      </c>
      <c r="M34" s="8" t="s">
        <v>31</v>
      </c>
      <c r="N34" s="8" t="s">
        <v>327</v>
      </c>
      <c r="O34" s="49">
        <v>130</v>
      </c>
      <c r="Q34" s="8" t="s">
        <v>31</v>
      </c>
      <c r="R34" s="8"/>
      <c r="S34" s="8"/>
    </row>
    <row r="35" spans="1:22" ht="15.75" customHeight="1">
      <c r="A35" s="4" t="s">
        <v>38</v>
      </c>
      <c r="C35" s="13">
        <f>SUM((C3:C33))</f>
        <v>1750</v>
      </c>
      <c r="E35" s="4" t="s">
        <v>37</v>
      </c>
      <c r="G35" s="13">
        <f>SUM((G3:G34))</f>
        <v>2050</v>
      </c>
      <c r="I35" s="4" t="s">
        <v>38</v>
      </c>
      <c r="K35" s="13">
        <f>SUM((K3:K34))</f>
        <v>1760</v>
      </c>
      <c r="M35" s="4" t="s">
        <v>38</v>
      </c>
      <c r="O35" s="13">
        <f>SUM((O3:O34))</f>
        <v>2800</v>
      </c>
      <c r="Q35" s="4" t="s">
        <v>38</v>
      </c>
      <c r="S35" s="4">
        <f>SUM((S3:S33))</f>
        <v>2220</v>
      </c>
      <c r="U35" s="4" t="s">
        <v>322</v>
      </c>
      <c r="V35" s="4">
        <f>S35+O35+K35+G36+C35</f>
        <v>10470</v>
      </c>
    </row>
    <row r="36" spans="1:22" ht="15.75" customHeight="1">
      <c r="C36" s="13"/>
      <c r="E36" s="4" t="s">
        <v>38</v>
      </c>
      <c r="G36" s="13">
        <v>1940</v>
      </c>
      <c r="K36" s="13"/>
      <c r="O36" s="13"/>
    </row>
    <row r="37" spans="1:22" ht="15.75" customHeight="1">
      <c r="C37" s="13"/>
      <c r="G37" s="13"/>
      <c r="K37" s="13"/>
      <c r="O37" s="13"/>
    </row>
    <row r="38" spans="1:22" ht="15.75" customHeight="1">
      <c r="C38" s="13"/>
      <c r="G38" s="13"/>
      <c r="K38" s="13"/>
      <c r="O38" s="13"/>
    </row>
    <row r="39" spans="1:22" ht="15.75" customHeight="1">
      <c r="C39" s="13"/>
      <c r="G39" s="13"/>
      <c r="K39" s="13"/>
      <c r="O39" s="13"/>
    </row>
    <row r="40" spans="1:22" ht="15.75" customHeight="1">
      <c r="C40" s="13"/>
      <c r="G40" s="13"/>
      <c r="K40" s="13"/>
      <c r="O40" s="13"/>
    </row>
    <row r="41" spans="1:22" ht="15.75" customHeight="1">
      <c r="C41" s="13"/>
      <c r="G41" s="13"/>
      <c r="K41" s="13"/>
      <c r="O41" s="13"/>
    </row>
    <row r="42" spans="1:22" ht="15.75" customHeight="1">
      <c r="C42" s="13"/>
      <c r="G42" s="13"/>
      <c r="K42" s="13"/>
      <c r="O42" s="13"/>
    </row>
    <row r="43" spans="1:22" ht="15.75" customHeight="1">
      <c r="C43" s="13"/>
      <c r="G43" s="13"/>
      <c r="K43" s="13"/>
      <c r="O43" s="13"/>
    </row>
    <row r="44" spans="1:22" ht="15.75" customHeight="1">
      <c r="C44" s="13"/>
      <c r="G44" s="13"/>
      <c r="K44" s="13"/>
      <c r="O44" s="13"/>
    </row>
    <row r="45" spans="1:22" ht="15.75" customHeight="1">
      <c r="C45" s="13"/>
      <c r="G45" s="13"/>
      <c r="K45" s="13"/>
      <c r="O45" s="13"/>
    </row>
    <row r="46" spans="1:22" ht="15.75" customHeight="1">
      <c r="C46" s="13"/>
      <c r="G46" s="13"/>
      <c r="K46" s="13"/>
      <c r="O46" s="13"/>
    </row>
    <row r="47" spans="1:22" ht="15.75" customHeight="1">
      <c r="C47" s="13"/>
      <c r="G47" s="13"/>
      <c r="K47" s="13"/>
      <c r="O47" s="13"/>
    </row>
    <row r="48" spans="1:22" ht="15.75" customHeight="1">
      <c r="C48" s="13"/>
      <c r="G48" s="13"/>
      <c r="K48" s="13"/>
      <c r="O48" s="13"/>
    </row>
    <row r="49" spans="3:15" ht="15.75" customHeight="1">
      <c r="C49" s="13"/>
      <c r="G49" s="13"/>
      <c r="K49" s="13"/>
      <c r="O49" s="13"/>
    </row>
    <row r="50" spans="3:15" ht="15.75" customHeight="1">
      <c r="C50" s="13"/>
      <c r="G50" s="13"/>
      <c r="K50" s="13"/>
      <c r="O50" s="13"/>
    </row>
    <row r="51" spans="3:15" ht="13">
      <c r="C51" s="13"/>
      <c r="G51" s="13"/>
      <c r="K51" s="13"/>
      <c r="O51" s="13"/>
    </row>
    <row r="52" spans="3:15" ht="13">
      <c r="C52" s="13"/>
      <c r="G52" s="13"/>
      <c r="K52" s="13"/>
      <c r="O52" s="13"/>
    </row>
    <row r="53" spans="3:15" ht="13">
      <c r="C53" s="13"/>
      <c r="G53" s="13"/>
      <c r="K53" s="13"/>
      <c r="O53" s="13"/>
    </row>
    <row r="54" spans="3:15" ht="13">
      <c r="C54" s="13"/>
      <c r="G54" s="13"/>
      <c r="K54" s="13"/>
      <c r="O54" s="13"/>
    </row>
    <row r="55" spans="3:15" ht="13">
      <c r="C55" s="13"/>
      <c r="G55" s="13"/>
      <c r="K55" s="13"/>
      <c r="O55" s="13"/>
    </row>
    <row r="56" spans="3:15" ht="13">
      <c r="C56" s="13"/>
      <c r="G56" s="13"/>
      <c r="K56" s="13"/>
      <c r="O56" s="13"/>
    </row>
    <row r="57" spans="3:15" ht="13">
      <c r="C57" s="13"/>
      <c r="G57" s="13"/>
      <c r="K57" s="13"/>
      <c r="O57" s="13"/>
    </row>
    <row r="58" spans="3:15" ht="13">
      <c r="C58" s="13"/>
      <c r="G58" s="13"/>
      <c r="K58" s="13"/>
      <c r="O58" s="13"/>
    </row>
    <row r="59" spans="3:15" ht="13">
      <c r="C59" s="13"/>
      <c r="G59" s="13"/>
      <c r="K59" s="13"/>
      <c r="O59" s="13"/>
    </row>
    <row r="60" spans="3:15" ht="13">
      <c r="C60" s="13"/>
      <c r="G60" s="13"/>
      <c r="K60" s="13"/>
      <c r="O60" s="13"/>
    </row>
    <row r="61" spans="3:15" ht="13">
      <c r="C61" s="13"/>
      <c r="G61" s="13"/>
      <c r="K61" s="13"/>
      <c r="O61" s="13"/>
    </row>
    <row r="62" spans="3:15" ht="13">
      <c r="C62" s="13"/>
      <c r="G62" s="13"/>
      <c r="K62" s="13"/>
      <c r="O62" s="13"/>
    </row>
    <row r="63" spans="3:15" ht="13">
      <c r="C63" s="13"/>
      <c r="G63" s="13"/>
      <c r="K63" s="13"/>
      <c r="O63" s="13"/>
    </row>
    <row r="64" spans="3:15" ht="13">
      <c r="C64" s="13"/>
      <c r="G64" s="13"/>
      <c r="K64" s="13"/>
      <c r="O64" s="13"/>
    </row>
    <row r="65" spans="3:15" ht="13">
      <c r="C65" s="13"/>
      <c r="G65" s="13"/>
      <c r="K65" s="13"/>
      <c r="O65" s="13"/>
    </row>
    <row r="66" spans="3:15" ht="13">
      <c r="C66" s="13"/>
      <c r="G66" s="13"/>
      <c r="K66" s="13"/>
      <c r="O66" s="13"/>
    </row>
    <row r="67" spans="3:15" ht="13">
      <c r="C67" s="13"/>
      <c r="G67" s="13"/>
      <c r="K67" s="13"/>
      <c r="O67" s="13"/>
    </row>
    <row r="68" spans="3:15" ht="13">
      <c r="C68" s="13"/>
      <c r="G68" s="13"/>
      <c r="K68" s="13"/>
      <c r="O68" s="13"/>
    </row>
    <row r="69" spans="3:15" ht="13">
      <c r="C69" s="13"/>
      <c r="G69" s="13"/>
      <c r="K69" s="13"/>
      <c r="O69" s="13"/>
    </row>
    <row r="70" spans="3:15" ht="13">
      <c r="C70" s="13"/>
      <c r="G70" s="13"/>
      <c r="K70" s="13"/>
      <c r="O70" s="13"/>
    </row>
    <row r="71" spans="3:15" ht="13">
      <c r="C71" s="13"/>
      <c r="G71" s="13"/>
      <c r="K71" s="13"/>
      <c r="O71" s="13"/>
    </row>
    <row r="72" spans="3:15" ht="13">
      <c r="C72" s="13"/>
      <c r="G72" s="13"/>
      <c r="K72" s="13"/>
      <c r="O72" s="13"/>
    </row>
    <row r="73" spans="3:15" ht="13">
      <c r="C73" s="13"/>
      <c r="G73" s="13"/>
      <c r="K73" s="13"/>
      <c r="O73" s="13"/>
    </row>
    <row r="74" spans="3:15" ht="13">
      <c r="C74" s="13"/>
      <c r="G74" s="13"/>
      <c r="K74" s="13"/>
      <c r="O74" s="13"/>
    </row>
    <row r="75" spans="3:15" ht="13">
      <c r="C75" s="13"/>
      <c r="G75" s="13"/>
      <c r="K75" s="13"/>
      <c r="O75" s="13"/>
    </row>
    <row r="76" spans="3:15" ht="13">
      <c r="C76" s="13"/>
      <c r="G76" s="13"/>
      <c r="K76" s="13"/>
      <c r="O76" s="13"/>
    </row>
    <row r="77" spans="3:15" ht="13">
      <c r="C77" s="13"/>
      <c r="G77" s="13"/>
      <c r="K77" s="13"/>
      <c r="O77" s="13"/>
    </row>
    <row r="78" spans="3:15" ht="13">
      <c r="C78" s="13"/>
      <c r="G78" s="13"/>
      <c r="K78" s="13"/>
      <c r="O78" s="13"/>
    </row>
    <row r="79" spans="3:15" ht="13">
      <c r="C79" s="13"/>
      <c r="G79" s="13"/>
      <c r="K79" s="13"/>
      <c r="O79" s="13"/>
    </row>
    <row r="80" spans="3:15" ht="13">
      <c r="C80" s="13"/>
      <c r="G80" s="13"/>
      <c r="K80" s="13"/>
      <c r="O80" s="13"/>
    </row>
    <row r="81" spans="3:15" ht="13">
      <c r="C81" s="13"/>
      <c r="G81" s="13"/>
      <c r="K81" s="13"/>
      <c r="O81" s="13"/>
    </row>
    <row r="82" spans="3:15" ht="13">
      <c r="C82" s="13"/>
      <c r="G82" s="13"/>
      <c r="K82" s="13"/>
      <c r="O82" s="13"/>
    </row>
    <row r="83" spans="3:15" ht="13">
      <c r="C83" s="13"/>
      <c r="G83" s="13"/>
      <c r="K83" s="13"/>
      <c r="O83" s="13"/>
    </row>
    <row r="84" spans="3:15" ht="13">
      <c r="C84" s="13"/>
      <c r="G84" s="13"/>
      <c r="K84" s="13"/>
      <c r="O84" s="13"/>
    </row>
    <row r="85" spans="3:15" ht="13">
      <c r="C85" s="13"/>
      <c r="G85" s="13"/>
      <c r="K85" s="13"/>
      <c r="O85" s="13"/>
    </row>
    <row r="86" spans="3:15" ht="13">
      <c r="C86" s="13"/>
      <c r="G86" s="13"/>
      <c r="K86" s="13"/>
      <c r="O86" s="13"/>
    </row>
    <row r="87" spans="3:15" ht="13">
      <c r="C87" s="13"/>
      <c r="G87" s="13"/>
      <c r="K87" s="13"/>
      <c r="O87" s="13"/>
    </row>
    <row r="88" spans="3:15" ht="13">
      <c r="C88" s="13"/>
      <c r="G88" s="13"/>
      <c r="K88" s="13"/>
      <c r="O88" s="13"/>
    </row>
    <row r="89" spans="3:15" ht="13">
      <c r="C89" s="13"/>
      <c r="G89" s="13"/>
      <c r="K89" s="13"/>
      <c r="O89" s="13"/>
    </row>
    <row r="90" spans="3:15" ht="13">
      <c r="C90" s="13"/>
      <c r="G90" s="13"/>
      <c r="K90" s="13"/>
      <c r="O90" s="13"/>
    </row>
    <row r="91" spans="3:15" ht="13">
      <c r="C91" s="13"/>
      <c r="G91" s="13"/>
      <c r="K91" s="13"/>
      <c r="O91" s="13"/>
    </row>
    <row r="92" spans="3:15" ht="13">
      <c r="C92" s="13"/>
      <c r="G92" s="13"/>
      <c r="K92" s="13"/>
      <c r="O92" s="13"/>
    </row>
    <row r="93" spans="3:15" ht="13">
      <c r="C93" s="13"/>
      <c r="G93" s="13"/>
      <c r="K93" s="13"/>
      <c r="O93" s="13"/>
    </row>
    <row r="94" spans="3:15" ht="13">
      <c r="C94" s="13"/>
      <c r="G94" s="13"/>
      <c r="K94" s="13"/>
      <c r="O94" s="13"/>
    </row>
    <row r="95" spans="3:15" ht="13">
      <c r="C95" s="13"/>
      <c r="G95" s="13"/>
      <c r="K95" s="13"/>
      <c r="O95" s="13"/>
    </row>
    <row r="96" spans="3:15" ht="13">
      <c r="C96" s="13"/>
      <c r="G96" s="13"/>
      <c r="K96" s="13"/>
      <c r="O96" s="13"/>
    </row>
    <row r="97" spans="3:15" ht="13">
      <c r="C97" s="13"/>
      <c r="G97" s="13"/>
      <c r="K97" s="13"/>
      <c r="O97" s="13"/>
    </row>
    <row r="98" spans="3:15" ht="13">
      <c r="C98" s="13"/>
      <c r="G98" s="13"/>
      <c r="K98" s="13"/>
      <c r="O98" s="13"/>
    </row>
    <row r="99" spans="3:15" ht="13">
      <c r="C99" s="13"/>
      <c r="G99" s="13"/>
      <c r="K99" s="13"/>
      <c r="O99" s="13"/>
    </row>
    <row r="100" spans="3:15" ht="13">
      <c r="C100" s="13"/>
      <c r="G100" s="13"/>
      <c r="K100" s="13"/>
      <c r="O100" s="13"/>
    </row>
    <row r="101" spans="3:15" ht="13">
      <c r="C101" s="13"/>
      <c r="G101" s="13"/>
      <c r="K101" s="13"/>
      <c r="O101" s="13"/>
    </row>
    <row r="102" spans="3:15" ht="13">
      <c r="C102" s="13"/>
      <c r="G102" s="13"/>
      <c r="K102" s="13"/>
      <c r="O102" s="13"/>
    </row>
    <row r="103" spans="3:15" ht="13">
      <c r="C103" s="13"/>
      <c r="G103" s="13"/>
      <c r="K103" s="13"/>
      <c r="O103" s="13"/>
    </row>
    <row r="104" spans="3:15" ht="13">
      <c r="C104" s="13"/>
      <c r="G104" s="13"/>
      <c r="K104" s="13"/>
      <c r="O104" s="13"/>
    </row>
    <row r="105" spans="3:15" ht="13">
      <c r="C105" s="13"/>
      <c r="G105" s="13"/>
      <c r="K105" s="13"/>
      <c r="O105" s="13"/>
    </row>
    <row r="106" spans="3:15" ht="13">
      <c r="C106" s="13"/>
      <c r="G106" s="13"/>
      <c r="K106" s="13"/>
      <c r="O106" s="13"/>
    </row>
    <row r="107" spans="3:15" ht="13">
      <c r="C107" s="13"/>
      <c r="G107" s="13"/>
      <c r="K107" s="13"/>
      <c r="O107" s="13"/>
    </row>
    <row r="108" spans="3:15" ht="13">
      <c r="C108" s="13"/>
      <c r="G108" s="13"/>
      <c r="K108" s="13"/>
      <c r="O108" s="13"/>
    </row>
    <row r="109" spans="3:15" ht="13">
      <c r="C109" s="13"/>
      <c r="G109" s="13"/>
      <c r="K109" s="13"/>
      <c r="O109" s="13"/>
    </row>
    <row r="110" spans="3:15" ht="13">
      <c r="C110" s="13"/>
      <c r="G110" s="13"/>
      <c r="K110" s="13"/>
      <c r="O110" s="13"/>
    </row>
    <row r="111" spans="3:15" ht="13">
      <c r="C111" s="13"/>
      <c r="G111" s="13"/>
      <c r="K111" s="13"/>
      <c r="O111" s="13"/>
    </row>
    <row r="112" spans="3:15" ht="13">
      <c r="C112" s="13"/>
      <c r="G112" s="13"/>
      <c r="K112" s="13"/>
      <c r="O112" s="13"/>
    </row>
    <row r="113" spans="3:15" ht="13">
      <c r="C113" s="13"/>
      <c r="G113" s="13"/>
      <c r="K113" s="13"/>
      <c r="O113" s="13"/>
    </row>
    <row r="114" spans="3:15" ht="13">
      <c r="C114" s="13"/>
      <c r="G114" s="13"/>
      <c r="K114" s="13"/>
      <c r="O114" s="13"/>
    </row>
    <row r="115" spans="3:15" ht="13">
      <c r="C115" s="13"/>
      <c r="G115" s="13"/>
      <c r="K115" s="13"/>
      <c r="O115" s="13"/>
    </row>
    <row r="116" spans="3:15" ht="13">
      <c r="C116" s="13"/>
      <c r="G116" s="13"/>
      <c r="K116" s="13"/>
      <c r="O116" s="13"/>
    </row>
    <row r="117" spans="3:15" ht="13">
      <c r="C117" s="13"/>
      <c r="G117" s="13"/>
      <c r="K117" s="13"/>
      <c r="O117" s="13"/>
    </row>
    <row r="118" spans="3:15" ht="13">
      <c r="C118" s="13"/>
      <c r="G118" s="13"/>
      <c r="K118" s="13"/>
      <c r="O118" s="13"/>
    </row>
    <row r="119" spans="3:15" ht="13">
      <c r="C119" s="13"/>
      <c r="G119" s="13"/>
      <c r="K119" s="13"/>
      <c r="O119" s="13"/>
    </row>
    <row r="120" spans="3:15" ht="13">
      <c r="C120" s="13"/>
      <c r="G120" s="13"/>
      <c r="K120" s="13"/>
      <c r="O120" s="13"/>
    </row>
    <row r="121" spans="3:15" ht="13">
      <c r="C121" s="13"/>
      <c r="G121" s="13"/>
      <c r="K121" s="13"/>
      <c r="O121" s="13"/>
    </row>
    <row r="122" spans="3:15" ht="13">
      <c r="C122" s="13"/>
      <c r="G122" s="13"/>
      <c r="K122" s="13"/>
      <c r="O122" s="13"/>
    </row>
    <row r="123" spans="3:15" ht="13">
      <c r="C123" s="13"/>
      <c r="G123" s="13"/>
      <c r="K123" s="13"/>
      <c r="O123" s="13"/>
    </row>
    <row r="124" spans="3:15" ht="13">
      <c r="C124" s="13"/>
      <c r="G124" s="13"/>
      <c r="K124" s="13"/>
      <c r="O124" s="13"/>
    </row>
    <row r="125" spans="3:15" ht="13">
      <c r="C125" s="13"/>
      <c r="G125" s="13"/>
      <c r="K125" s="13"/>
      <c r="O125" s="13"/>
    </row>
    <row r="126" spans="3:15" ht="13">
      <c r="C126" s="13"/>
      <c r="G126" s="13"/>
      <c r="K126" s="13"/>
      <c r="O126" s="13"/>
    </row>
    <row r="127" spans="3:15" ht="13">
      <c r="C127" s="13"/>
      <c r="G127" s="13"/>
      <c r="K127" s="13"/>
      <c r="O127" s="13"/>
    </row>
    <row r="128" spans="3:15" ht="13">
      <c r="C128" s="13"/>
      <c r="G128" s="13"/>
      <c r="K128" s="13"/>
      <c r="O128" s="13"/>
    </row>
    <row r="129" spans="3:15" ht="13">
      <c r="C129" s="13"/>
      <c r="G129" s="13"/>
      <c r="K129" s="13"/>
      <c r="O129" s="13"/>
    </row>
    <row r="130" spans="3:15" ht="13">
      <c r="C130" s="13"/>
      <c r="G130" s="13"/>
      <c r="K130" s="13"/>
      <c r="O130" s="13"/>
    </row>
    <row r="131" spans="3:15" ht="13">
      <c r="C131" s="13"/>
      <c r="G131" s="13"/>
      <c r="K131" s="13"/>
      <c r="O131" s="13"/>
    </row>
    <row r="132" spans="3:15" ht="13">
      <c r="C132" s="13"/>
      <c r="G132" s="13"/>
      <c r="K132" s="13"/>
      <c r="O132" s="13"/>
    </row>
    <row r="133" spans="3:15" ht="13">
      <c r="C133" s="13"/>
      <c r="G133" s="13"/>
      <c r="K133" s="13"/>
      <c r="O133" s="13"/>
    </row>
    <row r="134" spans="3:15" ht="13">
      <c r="C134" s="13"/>
      <c r="G134" s="13"/>
      <c r="K134" s="13"/>
      <c r="O134" s="13"/>
    </row>
    <row r="135" spans="3:15" ht="13">
      <c r="C135" s="13"/>
      <c r="G135" s="13"/>
      <c r="K135" s="13"/>
      <c r="O135" s="13"/>
    </row>
    <row r="136" spans="3:15" ht="13">
      <c r="C136" s="13"/>
      <c r="G136" s="13"/>
      <c r="K136" s="13"/>
      <c r="O136" s="13"/>
    </row>
    <row r="137" spans="3:15" ht="13">
      <c r="C137" s="13"/>
      <c r="G137" s="13"/>
      <c r="K137" s="13"/>
      <c r="O137" s="13"/>
    </row>
    <row r="138" spans="3:15" ht="13">
      <c r="C138" s="13"/>
      <c r="G138" s="13"/>
      <c r="K138" s="13"/>
      <c r="O138" s="13"/>
    </row>
    <row r="139" spans="3:15" ht="13">
      <c r="C139" s="13"/>
      <c r="G139" s="13"/>
      <c r="K139" s="13"/>
      <c r="O139" s="13"/>
    </row>
    <row r="140" spans="3:15" ht="13">
      <c r="C140" s="13"/>
      <c r="G140" s="13"/>
      <c r="K140" s="13"/>
      <c r="O140" s="13"/>
    </row>
    <row r="141" spans="3:15" ht="13">
      <c r="C141" s="13"/>
      <c r="G141" s="13"/>
      <c r="K141" s="13"/>
      <c r="O141" s="13"/>
    </row>
    <row r="142" spans="3:15" ht="13">
      <c r="C142" s="13"/>
      <c r="G142" s="13"/>
      <c r="K142" s="13"/>
      <c r="O142" s="13"/>
    </row>
    <row r="143" spans="3:15" ht="13">
      <c r="C143" s="13"/>
      <c r="G143" s="13"/>
      <c r="K143" s="13"/>
      <c r="O143" s="13"/>
    </row>
    <row r="144" spans="3:15" ht="13">
      <c r="C144" s="13"/>
      <c r="G144" s="13"/>
      <c r="K144" s="13"/>
      <c r="O144" s="13"/>
    </row>
    <row r="145" spans="3:15" ht="13">
      <c r="C145" s="13"/>
      <c r="G145" s="13"/>
      <c r="K145" s="13"/>
      <c r="O145" s="13"/>
    </row>
    <row r="146" spans="3:15" ht="13">
      <c r="C146" s="13"/>
      <c r="G146" s="13"/>
      <c r="K146" s="13"/>
      <c r="O146" s="13"/>
    </row>
    <row r="147" spans="3:15" ht="13">
      <c r="C147" s="13"/>
      <c r="G147" s="13"/>
      <c r="K147" s="13"/>
      <c r="O147" s="13"/>
    </row>
    <row r="148" spans="3:15" ht="13">
      <c r="C148" s="13"/>
      <c r="G148" s="13"/>
      <c r="K148" s="13"/>
      <c r="O148" s="13"/>
    </row>
    <row r="149" spans="3:15" ht="13">
      <c r="C149" s="13"/>
      <c r="G149" s="13"/>
      <c r="K149" s="13"/>
      <c r="O149" s="13"/>
    </row>
    <row r="150" spans="3:15" ht="13">
      <c r="C150" s="13"/>
      <c r="G150" s="13"/>
      <c r="K150" s="13"/>
      <c r="O150" s="13"/>
    </row>
    <row r="151" spans="3:15" ht="13">
      <c r="C151" s="13"/>
      <c r="G151" s="13"/>
      <c r="K151" s="13"/>
      <c r="O151" s="13"/>
    </row>
    <row r="152" spans="3:15" ht="13">
      <c r="C152" s="13"/>
      <c r="G152" s="13"/>
      <c r="K152" s="13"/>
      <c r="O152" s="13"/>
    </row>
    <row r="153" spans="3:15" ht="13">
      <c r="C153" s="13"/>
      <c r="G153" s="13"/>
      <c r="K153" s="13"/>
      <c r="O153" s="13"/>
    </row>
    <row r="154" spans="3:15" ht="13">
      <c r="C154" s="13"/>
      <c r="G154" s="13"/>
      <c r="K154" s="13"/>
      <c r="O154" s="13"/>
    </row>
    <row r="155" spans="3:15" ht="13">
      <c r="C155" s="13"/>
      <c r="G155" s="13"/>
      <c r="K155" s="13"/>
      <c r="O155" s="13"/>
    </row>
    <row r="156" spans="3:15" ht="13">
      <c r="C156" s="13"/>
      <c r="G156" s="13"/>
      <c r="K156" s="13"/>
      <c r="O156" s="13"/>
    </row>
    <row r="157" spans="3:15" ht="13">
      <c r="C157" s="13"/>
      <c r="G157" s="13"/>
      <c r="K157" s="13"/>
      <c r="O157" s="13"/>
    </row>
    <row r="158" spans="3:15" ht="13">
      <c r="C158" s="13"/>
      <c r="G158" s="13"/>
      <c r="K158" s="13"/>
      <c r="O158" s="13"/>
    </row>
    <row r="159" spans="3:15" ht="13">
      <c r="C159" s="13"/>
      <c r="G159" s="13"/>
      <c r="K159" s="13"/>
      <c r="O159" s="13"/>
    </row>
    <row r="160" spans="3:15" ht="13">
      <c r="C160" s="13"/>
      <c r="G160" s="13"/>
      <c r="K160" s="13"/>
      <c r="O160" s="13"/>
    </row>
    <row r="161" spans="3:15" ht="13">
      <c r="C161" s="13"/>
      <c r="G161" s="13"/>
      <c r="K161" s="13"/>
      <c r="O161" s="13"/>
    </row>
    <row r="162" spans="3:15" ht="13">
      <c r="C162" s="13"/>
      <c r="G162" s="13"/>
      <c r="K162" s="13"/>
      <c r="O162" s="13"/>
    </row>
    <row r="163" spans="3:15" ht="13">
      <c r="C163" s="13"/>
      <c r="G163" s="13"/>
      <c r="K163" s="13"/>
      <c r="O163" s="13"/>
    </row>
    <row r="164" spans="3:15" ht="13">
      <c r="C164" s="13"/>
      <c r="G164" s="13"/>
      <c r="K164" s="13"/>
      <c r="O164" s="13"/>
    </row>
    <row r="165" spans="3:15" ht="13">
      <c r="C165" s="13"/>
      <c r="G165" s="13"/>
      <c r="K165" s="13"/>
      <c r="O165" s="13"/>
    </row>
    <row r="166" spans="3:15" ht="13">
      <c r="C166" s="13"/>
      <c r="G166" s="13"/>
      <c r="K166" s="13"/>
      <c r="O166" s="13"/>
    </row>
    <row r="167" spans="3:15" ht="13">
      <c r="C167" s="13"/>
      <c r="G167" s="13"/>
      <c r="K167" s="13"/>
      <c r="O167" s="13"/>
    </row>
    <row r="168" spans="3:15" ht="13">
      <c r="C168" s="13"/>
      <c r="G168" s="13"/>
      <c r="K168" s="13"/>
      <c r="O168" s="13"/>
    </row>
    <row r="169" spans="3:15" ht="13">
      <c r="C169" s="13"/>
      <c r="G169" s="13"/>
      <c r="K169" s="13"/>
      <c r="O169" s="13"/>
    </row>
    <row r="170" spans="3:15" ht="13">
      <c r="C170" s="13"/>
      <c r="G170" s="13"/>
      <c r="K170" s="13"/>
      <c r="O170" s="13"/>
    </row>
    <row r="171" spans="3:15" ht="13">
      <c r="C171" s="13"/>
      <c r="G171" s="13"/>
      <c r="K171" s="13"/>
      <c r="O171" s="13"/>
    </row>
    <row r="172" spans="3:15" ht="13">
      <c r="C172" s="13"/>
      <c r="G172" s="13"/>
      <c r="K172" s="13"/>
      <c r="O172" s="13"/>
    </row>
    <row r="173" spans="3:15" ht="13">
      <c r="C173" s="13"/>
      <c r="G173" s="13"/>
      <c r="K173" s="13"/>
      <c r="O173" s="13"/>
    </row>
    <row r="174" spans="3:15" ht="13">
      <c r="C174" s="13"/>
      <c r="G174" s="13"/>
      <c r="K174" s="13"/>
      <c r="O174" s="13"/>
    </row>
    <row r="175" spans="3:15" ht="13">
      <c r="C175" s="13"/>
      <c r="G175" s="13"/>
      <c r="K175" s="13"/>
      <c r="O175" s="13"/>
    </row>
    <row r="176" spans="3:15" ht="13">
      <c r="C176" s="13"/>
      <c r="G176" s="13"/>
      <c r="K176" s="13"/>
      <c r="O176" s="13"/>
    </row>
    <row r="177" spans="3:15" ht="13">
      <c r="C177" s="13"/>
      <c r="G177" s="13"/>
      <c r="K177" s="13"/>
      <c r="O177" s="13"/>
    </row>
    <row r="178" spans="3:15" ht="13">
      <c r="C178" s="13"/>
      <c r="G178" s="13"/>
      <c r="K178" s="13"/>
      <c r="O178" s="13"/>
    </row>
    <row r="179" spans="3:15" ht="13">
      <c r="C179" s="13"/>
      <c r="G179" s="13"/>
      <c r="K179" s="13"/>
      <c r="O179" s="13"/>
    </row>
    <row r="180" spans="3:15" ht="13">
      <c r="C180" s="13"/>
      <c r="G180" s="13"/>
      <c r="K180" s="13"/>
      <c r="O180" s="13"/>
    </row>
    <row r="181" spans="3:15" ht="13">
      <c r="C181" s="13"/>
      <c r="G181" s="13"/>
      <c r="K181" s="13"/>
      <c r="O181" s="13"/>
    </row>
    <row r="182" spans="3:15" ht="13">
      <c r="C182" s="13"/>
      <c r="G182" s="13"/>
      <c r="K182" s="13"/>
      <c r="O182" s="13"/>
    </row>
    <row r="183" spans="3:15" ht="13">
      <c r="C183" s="13"/>
      <c r="G183" s="13"/>
      <c r="K183" s="13"/>
      <c r="O183" s="13"/>
    </row>
    <row r="184" spans="3:15" ht="13">
      <c r="C184" s="13"/>
      <c r="G184" s="13"/>
      <c r="K184" s="13"/>
      <c r="O184" s="13"/>
    </row>
    <row r="185" spans="3:15" ht="13">
      <c r="C185" s="13"/>
      <c r="G185" s="13"/>
      <c r="K185" s="13"/>
      <c r="O185" s="13"/>
    </row>
    <row r="186" spans="3:15" ht="13">
      <c r="C186" s="13"/>
      <c r="G186" s="13"/>
      <c r="K186" s="13"/>
      <c r="O186" s="13"/>
    </row>
    <row r="187" spans="3:15" ht="13">
      <c r="C187" s="13"/>
      <c r="G187" s="13"/>
      <c r="K187" s="13"/>
      <c r="O187" s="13"/>
    </row>
    <row r="188" spans="3:15" ht="13">
      <c r="C188" s="13"/>
      <c r="G188" s="13"/>
      <c r="K188" s="13"/>
      <c r="O188" s="13"/>
    </row>
    <row r="189" spans="3:15" ht="13">
      <c r="C189" s="13"/>
      <c r="G189" s="13"/>
      <c r="K189" s="13"/>
      <c r="O189" s="13"/>
    </row>
    <row r="190" spans="3:15" ht="13">
      <c r="C190" s="13"/>
      <c r="G190" s="13"/>
      <c r="K190" s="13"/>
      <c r="O190" s="13"/>
    </row>
    <row r="191" spans="3:15" ht="13">
      <c r="C191" s="13"/>
      <c r="G191" s="13"/>
      <c r="K191" s="13"/>
      <c r="O191" s="13"/>
    </row>
    <row r="192" spans="3:15" ht="13">
      <c r="C192" s="13"/>
      <c r="G192" s="13"/>
      <c r="K192" s="13"/>
      <c r="O192" s="13"/>
    </row>
    <row r="193" spans="3:15" ht="13">
      <c r="C193" s="13"/>
      <c r="G193" s="13"/>
      <c r="K193" s="13"/>
      <c r="O193" s="13"/>
    </row>
    <row r="194" spans="3:15" ht="13">
      <c r="C194" s="13"/>
      <c r="G194" s="13"/>
      <c r="K194" s="13"/>
      <c r="O194" s="13"/>
    </row>
    <row r="195" spans="3:15" ht="13">
      <c r="C195" s="13"/>
      <c r="G195" s="13"/>
      <c r="K195" s="13"/>
      <c r="O195" s="13"/>
    </row>
    <row r="196" spans="3:15" ht="13">
      <c r="C196" s="13"/>
      <c r="G196" s="13"/>
      <c r="K196" s="13"/>
      <c r="O196" s="13"/>
    </row>
    <row r="197" spans="3:15" ht="13">
      <c r="C197" s="13"/>
      <c r="G197" s="13"/>
      <c r="K197" s="13"/>
      <c r="O197" s="13"/>
    </row>
    <row r="198" spans="3:15" ht="13">
      <c r="C198" s="13"/>
      <c r="G198" s="13"/>
      <c r="K198" s="13"/>
      <c r="O198" s="13"/>
    </row>
    <row r="199" spans="3:15" ht="13">
      <c r="C199" s="13"/>
      <c r="G199" s="13"/>
      <c r="K199" s="13"/>
      <c r="O199" s="13"/>
    </row>
    <row r="200" spans="3:15" ht="13">
      <c r="C200" s="13"/>
      <c r="G200" s="13"/>
      <c r="K200" s="13"/>
      <c r="O200" s="13"/>
    </row>
    <row r="201" spans="3:15" ht="13">
      <c r="C201" s="13"/>
      <c r="G201" s="13"/>
      <c r="K201" s="13"/>
      <c r="O201" s="13"/>
    </row>
    <row r="202" spans="3:15" ht="13">
      <c r="C202" s="13"/>
      <c r="G202" s="13"/>
      <c r="K202" s="13"/>
      <c r="O202" s="13"/>
    </row>
    <row r="203" spans="3:15" ht="13">
      <c r="C203" s="13"/>
      <c r="G203" s="13"/>
      <c r="K203" s="13"/>
      <c r="O203" s="13"/>
    </row>
    <row r="204" spans="3:15" ht="13">
      <c r="C204" s="13"/>
      <c r="G204" s="13"/>
      <c r="K204" s="13"/>
      <c r="O204" s="13"/>
    </row>
    <row r="205" spans="3:15" ht="13">
      <c r="C205" s="13"/>
      <c r="G205" s="13"/>
      <c r="K205" s="13"/>
      <c r="O205" s="13"/>
    </row>
    <row r="206" spans="3:15" ht="13">
      <c r="C206" s="13"/>
      <c r="G206" s="13"/>
      <c r="K206" s="13"/>
      <c r="O206" s="13"/>
    </row>
    <row r="207" spans="3:15" ht="13">
      <c r="C207" s="13"/>
      <c r="G207" s="13"/>
      <c r="K207" s="13"/>
      <c r="O207" s="13"/>
    </row>
    <row r="208" spans="3:15" ht="13">
      <c r="C208" s="13"/>
      <c r="G208" s="13"/>
      <c r="K208" s="13"/>
      <c r="O208" s="13"/>
    </row>
    <row r="209" spans="3:15" ht="13">
      <c r="C209" s="13"/>
      <c r="G209" s="13"/>
      <c r="K209" s="13"/>
      <c r="O209" s="13"/>
    </row>
    <row r="210" spans="3:15" ht="13">
      <c r="C210" s="13"/>
      <c r="G210" s="13"/>
      <c r="K210" s="13"/>
      <c r="O210" s="13"/>
    </row>
    <row r="211" spans="3:15" ht="13">
      <c r="C211" s="13"/>
      <c r="G211" s="13"/>
      <c r="K211" s="13"/>
      <c r="O211" s="13"/>
    </row>
    <row r="212" spans="3:15" ht="13">
      <c r="C212" s="13"/>
      <c r="G212" s="13"/>
      <c r="K212" s="13"/>
      <c r="O212" s="13"/>
    </row>
    <row r="213" spans="3:15" ht="13">
      <c r="C213" s="13"/>
      <c r="G213" s="13"/>
      <c r="K213" s="13"/>
      <c r="O213" s="13"/>
    </row>
    <row r="214" spans="3:15" ht="13">
      <c r="C214" s="13"/>
      <c r="G214" s="13"/>
      <c r="K214" s="13"/>
      <c r="O214" s="13"/>
    </row>
    <row r="215" spans="3:15" ht="13">
      <c r="C215" s="13"/>
      <c r="G215" s="13"/>
      <c r="K215" s="13"/>
      <c r="O215" s="13"/>
    </row>
    <row r="216" spans="3:15" ht="13">
      <c r="C216" s="13"/>
      <c r="G216" s="13"/>
      <c r="K216" s="13"/>
      <c r="O216" s="13"/>
    </row>
    <row r="217" spans="3:15" ht="13">
      <c r="C217" s="13"/>
      <c r="G217" s="13"/>
      <c r="K217" s="13"/>
      <c r="O217" s="13"/>
    </row>
    <row r="218" spans="3:15" ht="13">
      <c r="C218" s="13"/>
      <c r="G218" s="13"/>
      <c r="K218" s="13"/>
      <c r="O218" s="13"/>
    </row>
    <row r="219" spans="3:15" ht="13">
      <c r="C219" s="13"/>
      <c r="G219" s="13"/>
      <c r="K219" s="13"/>
      <c r="O219" s="13"/>
    </row>
    <row r="220" spans="3:15" ht="13">
      <c r="C220" s="13"/>
      <c r="G220" s="13"/>
      <c r="K220" s="13"/>
      <c r="O220" s="13"/>
    </row>
    <row r="221" spans="3:15" ht="13">
      <c r="C221" s="13"/>
      <c r="G221" s="13"/>
      <c r="K221" s="13"/>
      <c r="O221" s="13"/>
    </row>
    <row r="222" spans="3:15" ht="13">
      <c r="C222" s="13"/>
      <c r="G222" s="13"/>
      <c r="K222" s="13"/>
      <c r="O222" s="13"/>
    </row>
    <row r="223" spans="3:15" ht="13">
      <c r="C223" s="13"/>
      <c r="G223" s="13"/>
      <c r="K223" s="13"/>
      <c r="O223" s="13"/>
    </row>
    <row r="224" spans="3:15" ht="13">
      <c r="C224" s="13"/>
      <c r="G224" s="13"/>
      <c r="K224" s="13"/>
      <c r="O224" s="13"/>
    </row>
    <row r="225" spans="3:15" ht="13">
      <c r="C225" s="13"/>
      <c r="G225" s="13"/>
      <c r="K225" s="13"/>
      <c r="O225" s="13"/>
    </row>
    <row r="226" spans="3:15" ht="13">
      <c r="C226" s="13"/>
      <c r="G226" s="13"/>
      <c r="K226" s="13"/>
      <c r="O226" s="13"/>
    </row>
    <row r="227" spans="3:15" ht="13">
      <c r="C227" s="13"/>
      <c r="G227" s="13"/>
      <c r="K227" s="13"/>
      <c r="O227" s="13"/>
    </row>
    <row r="228" spans="3:15" ht="13">
      <c r="C228" s="13"/>
      <c r="G228" s="13"/>
      <c r="K228" s="13"/>
      <c r="O228" s="13"/>
    </row>
    <row r="229" spans="3:15" ht="13">
      <c r="C229" s="13"/>
      <c r="G229" s="13"/>
      <c r="K229" s="13"/>
      <c r="O229" s="13"/>
    </row>
    <row r="230" spans="3:15" ht="13">
      <c r="C230" s="13"/>
      <c r="G230" s="13"/>
      <c r="K230" s="13"/>
      <c r="O230" s="13"/>
    </row>
    <row r="231" spans="3:15" ht="13">
      <c r="C231" s="13"/>
      <c r="G231" s="13"/>
      <c r="K231" s="13"/>
      <c r="O231" s="13"/>
    </row>
    <row r="232" spans="3:15" ht="13">
      <c r="C232" s="13"/>
      <c r="G232" s="13"/>
      <c r="K232" s="13"/>
      <c r="O232" s="13"/>
    </row>
    <row r="233" spans="3:15" ht="13">
      <c r="C233" s="13"/>
      <c r="G233" s="13"/>
      <c r="K233" s="13"/>
      <c r="O233" s="13"/>
    </row>
    <row r="234" spans="3:15" ht="13">
      <c r="C234" s="13"/>
      <c r="G234" s="13"/>
      <c r="K234" s="13"/>
      <c r="O234" s="13"/>
    </row>
    <row r="235" spans="3:15" ht="13">
      <c r="C235" s="13"/>
      <c r="G235" s="13"/>
      <c r="K235" s="13"/>
      <c r="O235" s="13"/>
    </row>
    <row r="236" spans="3:15" ht="13">
      <c r="C236" s="13"/>
      <c r="G236" s="13"/>
      <c r="K236" s="13"/>
      <c r="O236" s="13"/>
    </row>
    <row r="237" spans="3:15" ht="13">
      <c r="C237" s="13"/>
      <c r="G237" s="13"/>
      <c r="K237" s="13"/>
      <c r="O237" s="13"/>
    </row>
    <row r="238" spans="3:15" ht="13">
      <c r="C238" s="13"/>
      <c r="G238" s="13"/>
      <c r="K238" s="13"/>
      <c r="O238" s="13"/>
    </row>
    <row r="239" spans="3:15" ht="13">
      <c r="C239" s="13"/>
      <c r="G239" s="13"/>
      <c r="K239" s="13"/>
      <c r="O239" s="13"/>
    </row>
    <row r="240" spans="3:15" ht="13">
      <c r="C240" s="13"/>
      <c r="G240" s="13"/>
      <c r="K240" s="13"/>
      <c r="O240" s="13"/>
    </row>
    <row r="241" spans="3:15" ht="13">
      <c r="C241" s="13"/>
      <c r="G241" s="13"/>
      <c r="K241" s="13"/>
      <c r="O241" s="13"/>
    </row>
    <row r="242" spans="3:15" ht="13">
      <c r="C242" s="13"/>
      <c r="G242" s="13"/>
      <c r="K242" s="13"/>
      <c r="O242" s="13"/>
    </row>
    <row r="243" spans="3:15" ht="13">
      <c r="C243" s="13"/>
      <c r="G243" s="13"/>
      <c r="K243" s="13"/>
      <c r="O243" s="13"/>
    </row>
    <row r="244" spans="3:15" ht="13">
      <c r="C244" s="13"/>
      <c r="G244" s="13"/>
      <c r="K244" s="13"/>
      <c r="O244" s="13"/>
    </row>
    <row r="245" spans="3:15" ht="13">
      <c r="C245" s="13"/>
      <c r="G245" s="13"/>
      <c r="K245" s="13"/>
      <c r="O245" s="13"/>
    </row>
    <row r="246" spans="3:15" ht="13">
      <c r="C246" s="13"/>
      <c r="G246" s="13"/>
      <c r="K246" s="13"/>
      <c r="O246" s="13"/>
    </row>
    <row r="247" spans="3:15" ht="13">
      <c r="C247" s="13"/>
      <c r="G247" s="13"/>
      <c r="K247" s="13"/>
      <c r="O247" s="13"/>
    </row>
    <row r="248" spans="3:15" ht="13">
      <c r="C248" s="13"/>
      <c r="G248" s="13"/>
      <c r="K248" s="13"/>
      <c r="O248" s="13"/>
    </row>
    <row r="249" spans="3:15" ht="13">
      <c r="C249" s="13"/>
      <c r="G249" s="13"/>
      <c r="K249" s="13"/>
      <c r="O249" s="13"/>
    </row>
    <row r="250" spans="3:15" ht="13">
      <c r="C250" s="13"/>
      <c r="G250" s="13"/>
      <c r="K250" s="13"/>
      <c r="O250" s="13"/>
    </row>
    <row r="251" spans="3:15" ht="13">
      <c r="C251" s="13"/>
      <c r="G251" s="13"/>
      <c r="K251" s="13"/>
      <c r="O251" s="13"/>
    </row>
    <row r="252" spans="3:15" ht="13">
      <c r="C252" s="13"/>
      <c r="G252" s="13"/>
      <c r="K252" s="13"/>
      <c r="O252" s="13"/>
    </row>
    <row r="253" spans="3:15" ht="13">
      <c r="C253" s="13"/>
      <c r="G253" s="13"/>
      <c r="K253" s="13"/>
      <c r="O253" s="13"/>
    </row>
    <row r="254" spans="3:15" ht="13">
      <c r="C254" s="13"/>
      <c r="G254" s="13"/>
      <c r="K254" s="13"/>
      <c r="O254" s="13"/>
    </row>
    <row r="255" spans="3:15" ht="13">
      <c r="C255" s="13"/>
      <c r="G255" s="13"/>
      <c r="K255" s="13"/>
      <c r="O255" s="13"/>
    </row>
    <row r="256" spans="3:15" ht="13">
      <c r="C256" s="13"/>
      <c r="G256" s="13"/>
      <c r="K256" s="13"/>
      <c r="O256" s="13"/>
    </row>
    <row r="257" spans="3:15" ht="13">
      <c r="C257" s="13"/>
      <c r="G257" s="13"/>
      <c r="K257" s="13"/>
      <c r="O257" s="13"/>
    </row>
    <row r="258" spans="3:15" ht="13">
      <c r="C258" s="13"/>
      <c r="G258" s="13"/>
      <c r="K258" s="13"/>
      <c r="O258" s="13"/>
    </row>
    <row r="259" spans="3:15" ht="13">
      <c r="C259" s="13"/>
      <c r="G259" s="13"/>
      <c r="K259" s="13"/>
      <c r="O259" s="13"/>
    </row>
    <row r="260" spans="3:15" ht="13">
      <c r="C260" s="13"/>
      <c r="G260" s="13"/>
      <c r="K260" s="13"/>
      <c r="O260" s="13"/>
    </row>
    <row r="261" spans="3:15" ht="13">
      <c r="C261" s="13"/>
      <c r="G261" s="13"/>
      <c r="K261" s="13"/>
      <c r="O261" s="13"/>
    </row>
    <row r="262" spans="3:15" ht="13">
      <c r="C262" s="13"/>
      <c r="G262" s="13"/>
      <c r="K262" s="13"/>
      <c r="O262" s="13"/>
    </row>
    <row r="263" spans="3:15" ht="13">
      <c r="C263" s="13"/>
      <c r="G263" s="13"/>
      <c r="K263" s="13"/>
      <c r="O263" s="13"/>
    </row>
    <row r="264" spans="3:15" ht="13">
      <c r="C264" s="13"/>
      <c r="G264" s="13"/>
      <c r="K264" s="13"/>
      <c r="O264" s="13"/>
    </row>
    <row r="265" spans="3:15" ht="13">
      <c r="C265" s="13"/>
      <c r="G265" s="13"/>
      <c r="K265" s="13"/>
      <c r="O265" s="13"/>
    </row>
    <row r="266" spans="3:15" ht="13">
      <c r="C266" s="13"/>
      <c r="G266" s="13"/>
      <c r="K266" s="13"/>
      <c r="O266" s="13"/>
    </row>
    <row r="267" spans="3:15" ht="13">
      <c r="C267" s="13"/>
      <c r="G267" s="13"/>
      <c r="K267" s="13"/>
      <c r="O267" s="13"/>
    </row>
    <row r="268" spans="3:15" ht="13">
      <c r="C268" s="13"/>
      <c r="G268" s="13"/>
      <c r="K268" s="13"/>
      <c r="O268" s="13"/>
    </row>
    <row r="269" spans="3:15" ht="13">
      <c r="C269" s="13"/>
      <c r="G269" s="13"/>
      <c r="K269" s="13"/>
      <c r="O269" s="13"/>
    </row>
    <row r="270" spans="3:15" ht="13">
      <c r="C270" s="13"/>
      <c r="G270" s="13"/>
      <c r="K270" s="13"/>
      <c r="O270" s="13"/>
    </row>
    <row r="271" spans="3:15" ht="13">
      <c r="C271" s="13"/>
      <c r="G271" s="13"/>
      <c r="K271" s="13"/>
      <c r="O271" s="13"/>
    </row>
    <row r="272" spans="3:15" ht="13">
      <c r="C272" s="13"/>
      <c r="G272" s="13"/>
      <c r="K272" s="13"/>
      <c r="O272" s="13"/>
    </row>
    <row r="273" spans="3:15" ht="13">
      <c r="C273" s="13"/>
      <c r="G273" s="13"/>
      <c r="K273" s="13"/>
      <c r="O273" s="13"/>
    </row>
    <row r="274" spans="3:15" ht="13">
      <c r="C274" s="13"/>
      <c r="G274" s="13"/>
      <c r="K274" s="13"/>
      <c r="O274" s="13"/>
    </row>
    <row r="275" spans="3:15" ht="13">
      <c r="C275" s="13"/>
      <c r="G275" s="13"/>
      <c r="K275" s="13"/>
      <c r="O275" s="13"/>
    </row>
    <row r="276" spans="3:15" ht="13">
      <c r="C276" s="13"/>
      <c r="G276" s="13"/>
      <c r="K276" s="13"/>
      <c r="O276" s="13"/>
    </row>
    <row r="277" spans="3:15" ht="13">
      <c r="C277" s="13"/>
      <c r="G277" s="13"/>
      <c r="K277" s="13"/>
      <c r="O277" s="13"/>
    </row>
    <row r="278" spans="3:15" ht="13">
      <c r="C278" s="13"/>
      <c r="G278" s="13"/>
      <c r="K278" s="13"/>
      <c r="O278" s="13"/>
    </row>
    <row r="279" spans="3:15" ht="13">
      <c r="C279" s="13"/>
      <c r="G279" s="13"/>
      <c r="K279" s="13"/>
      <c r="O279" s="13"/>
    </row>
    <row r="280" spans="3:15" ht="13">
      <c r="C280" s="13"/>
      <c r="G280" s="13"/>
      <c r="K280" s="13"/>
      <c r="O280" s="13"/>
    </row>
    <row r="281" spans="3:15" ht="13">
      <c r="C281" s="13"/>
      <c r="G281" s="13"/>
      <c r="K281" s="13"/>
      <c r="O281" s="13"/>
    </row>
    <row r="282" spans="3:15" ht="13">
      <c r="C282" s="13"/>
      <c r="G282" s="13"/>
      <c r="K282" s="13"/>
      <c r="O282" s="13"/>
    </row>
    <row r="283" spans="3:15" ht="13">
      <c r="C283" s="13"/>
      <c r="G283" s="13"/>
      <c r="K283" s="13"/>
      <c r="O283" s="13"/>
    </row>
    <row r="284" spans="3:15" ht="13">
      <c r="C284" s="13"/>
      <c r="G284" s="13"/>
      <c r="K284" s="13"/>
      <c r="O284" s="13"/>
    </row>
    <row r="285" spans="3:15" ht="13">
      <c r="C285" s="13"/>
      <c r="G285" s="13"/>
      <c r="K285" s="13"/>
      <c r="O285" s="13"/>
    </row>
    <row r="286" spans="3:15" ht="13">
      <c r="C286" s="13"/>
      <c r="G286" s="13"/>
      <c r="K286" s="13"/>
      <c r="O286" s="13"/>
    </row>
    <row r="287" spans="3:15" ht="13">
      <c r="C287" s="13"/>
      <c r="G287" s="13"/>
      <c r="K287" s="13"/>
      <c r="O287" s="13"/>
    </row>
    <row r="288" spans="3:15" ht="13">
      <c r="C288" s="13"/>
      <c r="G288" s="13"/>
      <c r="K288" s="13"/>
      <c r="O288" s="13"/>
    </row>
    <row r="289" spans="3:15" ht="13">
      <c r="C289" s="13"/>
      <c r="G289" s="13"/>
      <c r="K289" s="13"/>
      <c r="O289" s="13"/>
    </row>
    <row r="290" spans="3:15" ht="13">
      <c r="C290" s="13"/>
      <c r="G290" s="13"/>
      <c r="K290" s="13"/>
      <c r="O290" s="13"/>
    </row>
    <row r="291" spans="3:15" ht="13">
      <c r="C291" s="13"/>
      <c r="G291" s="13"/>
      <c r="K291" s="13"/>
      <c r="O291" s="13"/>
    </row>
    <row r="292" spans="3:15" ht="13">
      <c r="C292" s="13"/>
      <c r="G292" s="13"/>
      <c r="K292" s="13"/>
      <c r="O292" s="13"/>
    </row>
    <row r="293" spans="3:15" ht="13">
      <c r="C293" s="13"/>
      <c r="G293" s="13"/>
      <c r="K293" s="13"/>
      <c r="O293" s="13"/>
    </row>
    <row r="294" spans="3:15" ht="13">
      <c r="C294" s="13"/>
      <c r="G294" s="13"/>
      <c r="K294" s="13"/>
      <c r="O294" s="13"/>
    </row>
    <row r="295" spans="3:15" ht="13">
      <c r="C295" s="13"/>
      <c r="G295" s="13"/>
      <c r="K295" s="13"/>
      <c r="O295" s="13"/>
    </row>
    <row r="296" spans="3:15" ht="13">
      <c r="C296" s="13"/>
      <c r="G296" s="13"/>
      <c r="K296" s="13"/>
      <c r="O296" s="13"/>
    </row>
    <row r="297" spans="3:15" ht="13">
      <c r="C297" s="13"/>
      <c r="G297" s="13"/>
      <c r="K297" s="13"/>
      <c r="O297" s="13"/>
    </row>
    <row r="298" spans="3:15" ht="13">
      <c r="C298" s="13"/>
      <c r="G298" s="13"/>
      <c r="K298" s="13"/>
      <c r="O298" s="13"/>
    </row>
    <row r="299" spans="3:15" ht="13">
      <c r="C299" s="13"/>
      <c r="G299" s="13"/>
      <c r="K299" s="13"/>
      <c r="O299" s="13"/>
    </row>
    <row r="300" spans="3:15" ht="13">
      <c r="C300" s="13"/>
      <c r="G300" s="13"/>
      <c r="K300" s="13"/>
      <c r="O300" s="13"/>
    </row>
    <row r="301" spans="3:15" ht="13">
      <c r="C301" s="13"/>
      <c r="G301" s="13"/>
      <c r="K301" s="13"/>
      <c r="O301" s="13"/>
    </row>
    <row r="302" spans="3:15" ht="13">
      <c r="C302" s="13"/>
      <c r="G302" s="13"/>
      <c r="K302" s="13"/>
      <c r="O302" s="13"/>
    </row>
    <row r="303" spans="3:15" ht="13">
      <c r="C303" s="13"/>
      <c r="G303" s="13"/>
      <c r="K303" s="13"/>
      <c r="O303" s="13"/>
    </row>
    <row r="304" spans="3:15" ht="13">
      <c r="C304" s="13"/>
      <c r="G304" s="13"/>
      <c r="K304" s="13"/>
      <c r="O304" s="13"/>
    </row>
    <row r="305" spans="3:15" ht="13">
      <c r="C305" s="13"/>
      <c r="G305" s="13"/>
      <c r="K305" s="13"/>
      <c r="O305" s="13"/>
    </row>
    <row r="306" spans="3:15" ht="13">
      <c r="C306" s="13"/>
      <c r="G306" s="13"/>
      <c r="K306" s="13"/>
      <c r="O306" s="13"/>
    </row>
    <row r="307" spans="3:15" ht="13">
      <c r="C307" s="13"/>
      <c r="G307" s="13"/>
      <c r="K307" s="13"/>
      <c r="O307" s="13"/>
    </row>
    <row r="308" spans="3:15" ht="13">
      <c r="C308" s="13"/>
      <c r="G308" s="13"/>
      <c r="K308" s="13"/>
      <c r="O308" s="13"/>
    </row>
    <row r="309" spans="3:15" ht="13">
      <c r="C309" s="13"/>
      <c r="G309" s="13"/>
      <c r="K309" s="13"/>
      <c r="O309" s="13"/>
    </row>
    <row r="310" spans="3:15" ht="13">
      <c r="C310" s="13"/>
      <c r="G310" s="13"/>
      <c r="K310" s="13"/>
      <c r="O310" s="13"/>
    </row>
    <row r="311" spans="3:15" ht="13">
      <c r="C311" s="13"/>
      <c r="G311" s="13"/>
      <c r="K311" s="13"/>
      <c r="O311" s="13"/>
    </row>
    <row r="312" spans="3:15" ht="13">
      <c r="C312" s="13"/>
      <c r="G312" s="13"/>
      <c r="K312" s="13"/>
      <c r="O312" s="13"/>
    </row>
    <row r="313" spans="3:15" ht="13">
      <c r="C313" s="13"/>
      <c r="G313" s="13"/>
      <c r="K313" s="13"/>
      <c r="O313" s="13"/>
    </row>
    <row r="314" spans="3:15" ht="13">
      <c r="C314" s="13"/>
      <c r="G314" s="13"/>
      <c r="K314" s="13"/>
      <c r="O314" s="13"/>
    </row>
    <row r="315" spans="3:15" ht="13">
      <c r="C315" s="13"/>
      <c r="G315" s="13"/>
      <c r="K315" s="13"/>
      <c r="O315" s="13"/>
    </row>
    <row r="316" spans="3:15" ht="13">
      <c r="C316" s="13"/>
      <c r="G316" s="13"/>
      <c r="K316" s="13"/>
      <c r="O316" s="13"/>
    </row>
    <row r="317" spans="3:15" ht="13">
      <c r="C317" s="13"/>
      <c r="G317" s="13"/>
      <c r="K317" s="13"/>
      <c r="O317" s="13"/>
    </row>
    <row r="318" spans="3:15" ht="13">
      <c r="C318" s="13"/>
      <c r="G318" s="13"/>
      <c r="K318" s="13"/>
      <c r="O318" s="13"/>
    </row>
    <row r="319" spans="3:15" ht="13">
      <c r="C319" s="13"/>
      <c r="G319" s="13"/>
      <c r="K319" s="13"/>
      <c r="O319" s="13"/>
    </row>
    <row r="320" spans="3:15" ht="13">
      <c r="C320" s="13"/>
      <c r="G320" s="13"/>
      <c r="K320" s="13"/>
      <c r="O320" s="13"/>
    </row>
    <row r="321" spans="3:15" ht="13">
      <c r="C321" s="13"/>
      <c r="G321" s="13"/>
      <c r="K321" s="13"/>
      <c r="O321" s="13"/>
    </row>
    <row r="322" spans="3:15" ht="13">
      <c r="C322" s="13"/>
      <c r="G322" s="13"/>
      <c r="K322" s="13"/>
      <c r="O322" s="13"/>
    </row>
    <row r="323" spans="3:15" ht="13">
      <c r="C323" s="13"/>
      <c r="G323" s="13"/>
      <c r="K323" s="13"/>
      <c r="O323" s="13"/>
    </row>
    <row r="324" spans="3:15" ht="13">
      <c r="C324" s="13"/>
      <c r="G324" s="13"/>
      <c r="K324" s="13"/>
      <c r="O324" s="13"/>
    </row>
    <row r="325" spans="3:15" ht="13">
      <c r="C325" s="13"/>
      <c r="G325" s="13"/>
      <c r="K325" s="13"/>
      <c r="O325" s="13"/>
    </row>
    <row r="326" spans="3:15" ht="13">
      <c r="C326" s="13"/>
      <c r="G326" s="13"/>
      <c r="K326" s="13"/>
      <c r="O326" s="13"/>
    </row>
    <row r="327" spans="3:15" ht="13">
      <c r="C327" s="13"/>
      <c r="G327" s="13"/>
      <c r="K327" s="13"/>
      <c r="O327" s="13"/>
    </row>
    <row r="328" spans="3:15" ht="13">
      <c r="C328" s="13"/>
      <c r="G328" s="13"/>
      <c r="K328" s="13"/>
      <c r="O328" s="13"/>
    </row>
    <row r="329" spans="3:15" ht="13">
      <c r="C329" s="13"/>
      <c r="G329" s="13"/>
      <c r="K329" s="13"/>
      <c r="O329" s="13"/>
    </row>
    <row r="330" spans="3:15" ht="13">
      <c r="C330" s="13"/>
      <c r="G330" s="13"/>
      <c r="K330" s="13"/>
      <c r="O330" s="13"/>
    </row>
    <row r="331" spans="3:15" ht="13">
      <c r="C331" s="13"/>
      <c r="G331" s="13"/>
      <c r="K331" s="13"/>
      <c r="O331" s="13"/>
    </row>
    <row r="332" spans="3:15" ht="13">
      <c r="C332" s="13"/>
      <c r="G332" s="13"/>
      <c r="K332" s="13"/>
      <c r="O332" s="13"/>
    </row>
    <row r="333" spans="3:15" ht="13">
      <c r="C333" s="13"/>
      <c r="G333" s="13"/>
      <c r="K333" s="13"/>
      <c r="O333" s="13"/>
    </row>
    <row r="334" spans="3:15" ht="13">
      <c r="C334" s="13"/>
      <c r="G334" s="13"/>
      <c r="K334" s="13"/>
      <c r="O334" s="13"/>
    </row>
    <row r="335" spans="3:15" ht="13">
      <c r="C335" s="13"/>
      <c r="G335" s="13"/>
      <c r="K335" s="13"/>
      <c r="O335" s="13"/>
    </row>
    <row r="336" spans="3:15" ht="13">
      <c r="C336" s="13"/>
      <c r="G336" s="13"/>
      <c r="K336" s="13"/>
      <c r="O336" s="13"/>
    </row>
    <row r="337" spans="3:15" ht="13">
      <c r="C337" s="13"/>
      <c r="G337" s="13"/>
      <c r="K337" s="13"/>
      <c r="O337" s="13"/>
    </row>
    <row r="338" spans="3:15" ht="13">
      <c r="C338" s="13"/>
      <c r="G338" s="13"/>
      <c r="K338" s="13"/>
      <c r="O338" s="13"/>
    </row>
    <row r="339" spans="3:15" ht="13">
      <c r="C339" s="13"/>
      <c r="G339" s="13"/>
      <c r="K339" s="13"/>
      <c r="O339" s="13"/>
    </row>
    <row r="340" spans="3:15" ht="13">
      <c r="C340" s="13"/>
      <c r="G340" s="13"/>
      <c r="K340" s="13"/>
      <c r="O340" s="13"/>
    </row>
    <row r="341" spans="3:15" ht="13">
      <c r="C341" s="13"/>
      <c r="G341" s="13"/>
      <c r="K341" s="13"/>
      <c r="O341" s="13"/>
    </row>
    <row r="342" spans="3:15" ht="13">
      <c r="C342" s="13"/>
      <c r="G342" s="13"/>
      <c r="K342" s="13"/>
      <c r="O342" s="13"/>
    </row>
    <row r="343" spans="3:15" ht="13">
      <c r="C343" s="13"/>
      <c r="G343" s="13"/>
      <c r="K343" s="13"/>
      <c r="O343" s="13"/>
    </row>
    <row r="344" spans="3:15" ht="13">
      <c r="C344" s="13"/>
      <c r="G344" s="13"/>
      <c r="K344" s="13"/>
      <c r="O344" s="13"/>
    </row>
    <row r="345" spans="3:15" ht="13">
      <c r="C345" s="13"/>
      <c r="G345" s="13"/>
      <c r="K345" s="13"/>
      <c r="O345" s="13"/>
    </row>
    <row r="346" spans="3:15" ht="13">
      <c r="C346" s="13"/>
      <c r="G346" s="13"/>
      <c r="K346" s="13"/>
      <c r="O346" s="13"/>
    </row>
    <row r="347" spans="3:15" ht="13">
      <c r="C347" s="13"/>
      <c r="G347" s="13"/>
      <c r="K347" s="13"/>
      <c r="O347" s="13"/>
    </row>
    <row r="348" spans="3:15" ht="13">
      <c r="C348" s="13"/>
      <c r="G348" s="13"/>
      <c r="K348" s="13"/>
      <c r="O348" s="13"/>
    </row>
    <row r="349" spans="3:15" ht="13">
      <c r="C349" s="13"/>
      <c r="G349" s="13"/>
      <c r="K349" s="13"/>
      <c r="O349" s="13"/>
    </row>
    <row r="350" spans="3:15" ht="13">
      <c r="C350" s="13"/>
      <c r="G350" s="13"/>
      <c r="K350" s="13"/>
      <c r="O350" s="13"/>
    </row>
    <row r="351" spans="3:15" ht="13">
      <c r="C351" s="13"/>
      <c r="G351" s="13"/>
      <c r="K351" s="13"/>
      <c r="O351" s="13"/>
    </row>
    <row r="352" spans="3:15" ht="13">
      <c r="C352" s="13"/>
      <c r="G352" s="13"/>
      <c r="K352" s="13"/>
      <c r="O352" s="13"/>
    </row>
    <row r="353" spans="3:15" ht="13">
      <c r="C353" s="13"/>
      <c r="G353" s="13"/>
      <c r="K353" s="13"/>
      <c r="O353" s="13"/>
    </row>
    <row r="354" spans="3:15" ht="13">
      <c r="C354" s="13"/>
      <c r="G354" s="13"/>
      <c r="K354" s="13"/>
      <c r="O354" s="13"/>
    </row>
    <row r="355" spans="3:15" ht="13">
      <c r="C355" s="13"/>
      <c r="G355" s="13"/>
      <c r="K355" s="13"/>
      <c r="O355" s="13"/>
    </row>
    <row r="356" spans="3:15" ht="13">
      <c r="C356" s="13"/>
      <c r="G356" s="13"/>
      <c r="K356" s="13"/>
      <c r="O356" s="13"/>
    </row>
    <row r="357" spans="3:15" ht="13">
      <c r="C357" s="13"/>
      <c r="G357" s="13"/>
      <c r="K357" s="13"/>
      <c r="O357" s="13"/>
    </row>
    <row r="358" spans="3:15" ht="13">
      <c r="C358" s="13"/>
      <c r="G358" s="13"/>
      <c r="K358" s="13"/>
      <c r="O358" s="13"/>
    </row>
    <row r="359" spans="3:15" ht="13">
      <c r="C359" s="13"/>
      <c r="G359" s="13"/>
      <c r="K359" s="13"/>
      <c r="O359" s="13"/>
    </row>
    <row r="360" spans="3:15" ht="13">
      <c r="C360" s="13"/>
      <c r="G360" s="13"/>
      <c r="K360" s="13"/>
      <c r="O360" s="13"/>
    </row>
    <row r="361" spans="3:15" ht="13">
      <c r="C361" s="13"/>
      <c r="G361" s="13"/>
      <c r="K361" s="13"/>
      <c r="O361" s="13"/>
    </row>
    <row r="362" spans="3:15" ht="13">
      <c r="C362" s="13"/>
      <c r="G362" s="13"/>
      <c r="K362" s="13"/>
      <c r="O362" s="13"/>
    </row>
    <row r="363" spans="3:15" ht="13">
      <c r="C363" s="13"/>
      <c r="G363" s="13"/>
      <c r="K363" s="13"/>
      <c r="O363" s="13"/>
    </row>
    <row r="364" spans="3:15" ht="13">
      <c r="C364" s="13"/>
      <c r="G364" s="13"/>
      <c r="K364" s="13"/>
      <c r="O364" s="13"/>
    </row>
    <row r="365" spans="3:15" ht="13">
      <c r="C365" s="13"/>
      <c r="G365" s="13"/>
      <c r="K365" s="13"/>
      <c r="O365" s="13"/>
    </row>
    <row r="366" spans="3:15" ht="13">
      <c r="C366" s="13"/>
      <c r="G366" s="13"/>
      <c r="K366" s="13"/>
      <c r="O366" s="13"/>
    </row>
    <row r="367" spans="3:15" ht="13">
      <c r="C367" s="13"/>
      <c r="G367" s="13"/>
      <c r="K367" s="13"/>
      <c r="O367" s="13"/>
    </row>
    <row r="368" spans="3:15" ht="13">
      <c r="C368" s="13"/>
      <c r="G368" s="13"/>
      <c r="K368" s="13"/>
      <c r="O368" s="13"/>
    </row>
    <row r="369" spans="3:15" ht="13">
      <c r="C369" s="13"/>
      <c r="G369" s="13"/>
      <c r="K369" s="13"/>
      <c r="O369" s="13"/>
    </row>
    <row r="370" spans="3:15" ht="13">
      <c r="C370" s="13"/>
      <c r="G370" s="13"/>
      <c r="K370" s="13"/>
      <c r="O370" s="13"/>
    </row>
    <row r="371" spans="3:15" ht="13">
      <c r="C371" s="13"/>
      <c r="G371" s="13"/>
      <c r="K371" s="13"/>
      <c r="O371" s="13"/>
    </row>
    <row r="372" spans="3:15" ht="13">
      <c r="C372" s="13"/>
      <c r="G372" s="13"/>
      <c r="K372" s="13"/>
      <c r="O372" s="13"/>
    </row>
    <row r="373" spans="3:15" ht="13">
      <c r="C373" s="13"/>
      <c r="G373" s="13"/>
      <c r="K373" s="13"/>
      <c r="O373" s="13"/>
    </row>
    <row r="374" spans="3:15" ht="13">
      <c r="C374" s="13"/>
      <c r="G374" s="13"/>
      <c r="K374" s="13"/>
      <c r="O374" s="13"/>
    </row>
    <row r="375" spans="3:15" ht="13">
      <c r="C375" s="13"/>
      <c r="G375" s="13"/>
      <c r="K375" s="13"/>
      <c r="O375" s="13"/>
    </row>
    <row r="376" spans="3:15" ht="13">
      <c r="C376" s="13"/>
      <c r="G376" s="13"/>
      <c r="K376" s="13"/>
      <c r="O376" s="13"/>
    </row>
    <row r="377" spans="3:15" ht="13">
      <c r="C377" s="13"/>
      <c r="G377" s="13"/>
      <c r="K377" s="13"/>
      <c r="O377" s="13"/>
    </row>
    <row r="378" spans="3:15" ht="13">
      <c r="C378" s="13"/>
      <c r="G378" s="13"/>
      <c r="K378" s="13"/>
      <c r="O378" s="13"/>
    </row>
    <row r="379" spans="3:15" ht="13">
      <c r="C379" s="13"/>
      <c r="G379" s="13"/>
      <c r="K379" s="13"/>
      <c r="O379" s="13"/>
    </row>
    <row r="380" spans="3:15" ht="13">
      <c r="C380" s="13"/>
      <c r="G380" s="13"/>
      <c r="K380" s="13"/>
      <c r="O380" s="13"/>
    </row>
    <row r="381" spans="3:15" ht="13">
      <c r="C381" s="13"/>
      <c r="G381" s="13"/>
      <c r="K381" s="13"/>
      <c r="O381" s="13"/>
    </row>
    <row r="382" spans="3:15" ht="13">
      <c r="C382" s="13"/>
      <c r="G382" s="13"/>
      <c r="K382" s="13"/>
      <c r="O382" s="13"/>
    </row>
    <row r="383" spans="3:15" ht="13">
      <c r="C383" s="13"/>
      <c r="G383" s="13"/>
      <c r="K383" s="13"/>
      <c r="O383" s="13"/>
    </row>
    <row r="384" spans="3:15" ht="13">
      <c r="C384" s="13"/>
      <c r="G384" s="13"/>
      <c r="K384" s="13"/>
      <c r="O384" s="13"/>
    </row>
    <row r="385" spans="3:15" ht="13">
      <c r="C385" s="13"/>
      <c r="G385" s="13"/>
      <c r="K385" s="13"/>
      <c r="O385" s="13"/>
    </row>
    <row r="386" spans="3:15" ht="13">
      <c r="C386" s="13"/>
      <c r="G386" s="13"/>
      <c r="K386" s="13"/>
      <c r="O386" s="13"/>
    </row>
    <row r="387" spans="3:15" ht="13">
      <c r="C387" s="13"/>
      <c r="G387" s="13"/>
      <c r="K387" s="13"/>
      <c r="O387" s="13"/>
    </row>
    <row r="388" spans="3:15" ht="13">
      <c r="C388" s="13"/>
      <c r="G388" s="13"/>
      <c r="K388" s="13"/>
      <c r="O388" s="13"/>
    </row>
    <row r="389" spans="3:15" ht="13">
      <c r="C389" s="13"/>
      <c r="G389" s="13"/>
      <c r="K389" s="13"/>
      <c r="O389" s="13"/>
    </row>
    <row r="390" spans="3:15" ht="13">
      <c r="C390" s="13"/>
      <c r="G390" s="13"/>
      <c r="K390" s="13"/>
      <c r="O390" s="13"/>
    </row>
    <row r="391" spans="3:15" ht="13">
      <c r="C391" s="13"/>
      <c r="G391" s="13"/>
      <c r="K391" s="13"/>
      <c r="O391" s="13"/>
    </row>
    <row r="392" spans="3:15" ht="13">
      <c r="C392" s="13"/>
      <c r="G392" s="13"/>
      <c r="K392" s="13"/>
      <c r="O392" s="13"/>
    </row>
    <row r="393" spans="3:15" ht="13">
      <c r="C393" s="13"/>
      <c r="G393" s="13"/>
      <c r="K393" s="13"/>
      <c r="O393" s="13"/>
    </row>
    <row r="394" spans="3:15" ht="13">
      <c r="C394" s="13"/>
      <c r="G394" s="13"/>
      <c r="K394" s="13"/>
      <c r="O394" s="13"/>
    </row>
    <row r="395" spans="3:15" ht="13">
      <c r="C395" s="13"/>
      <c r="G395" s="13"/>
      <c r="K395" s="13"/>
      <c r="O395" s="13"/>
    </row>
    <row r="396" spans="3:15" ht="13">
      <c r="C396" s="13"/>
      <c r="G396" s="13"/>
      <c r="K396" s="13"/>
      <c r="O396" s="13"/>
    </row>
    <row r="397" spans="3:15" ht="13">
      <c r="C397" s="13"/>
      <c r="G397" s="13"/>
      <c r="K397" s="13"/>
      <c r="O397" s="13"/>
    </row>
    <row r="398" spans="3:15" ht="13">
      <c r="C398" s="13"/>
      <c r="G398" s="13"/>
      <c r="K398" s="13"/>
      <c r="O398" s="13"/>
    </row>
    <row r="399" spans="3:15" ht="13">
      <c r="C399" s="13"/>
      <c r="G399" s="13"/>
      <c r="K399" s="13"/>
      <c r="O399" s="13"/>
    </row>
    <row r="400" spans="3:15" ht="13">
      <c r="C400" s="13"/>
      <c r="G400" s="13"/>
      <c r="K400" s="13"/>
      <c r="O400" s="13"/>
    </row>
    <row r="401" spans="3:15" ht="13">
      <c r="C401" s="13"/>
      <c r="G401" s="13"/>
      <c r="K401" s="13"/>
      <c r="O401" s="13"/>
    </row>
    <row r="402" spans="3:15" ht="13">
      <c r="C402" s="13"/>
      <c r="G402" s="13"/>
      <c r="K402" s="13"/>
      <c r="O402" s="13"/>
    </row>
    <row r="403" spans="3:15" ht="13">
      <c r="C403" s="13"/>
      <c r="G403" s="13"/>
      <c r="K403" s="13"/>
      <c r="O403" s="13"/>
    </row>
    <row r="404" spans="3:15" ht="13">
      <c r="C404" s="13"/>
      <c r="G404" s="13"/>
      <c r="K404" s="13"/>
      <c r="O404" s="13"/>
    </row>
    <row r="405" spans="3:15" ht="13">
      <c r="C405" s="13"/>
      <c r="G405" s="13"/>
      <c r="K405" s="13"/>
      <c r="O405" s="13"/>
    </row>
    <row r="406" spans="3:15" ht="13">
      <c r="C406" s="13"/>
      <c r="G406" s="13"/>
      <c r="K406" s="13"/>
      <c r="O406" s="13"/>
    </row>
    <row r="407" spans="3:15" ht="13">
      <c r="C407" s="13"/>
      <c r="G407" s="13"/>
      <c r="K407" s="13"/>
      <c r="O407" s="13"/>
    </row>
    <row r="408" spans="3:15" ht="13">
      <c r="C408" s="13"/>
      <c r="G408" s="13"/>
      <c r="K408" s="13"/>
      <c r="O408" s="13"/>
    </row>
    <row r="409" spans="3:15" ht="13">
      <c r="C409" s="13"/>
      <c r="G409" s="13"/>
      <c r="K409" s="13"/>
      <c r="O409" s="13"/>
    </row>
    <row r="410" spans="3:15" ht="13">
      <c r="C410" s="13"/>
      <c r="G410" s="13"/>
      <c r="K410" s="13"/>
      <c r="O410" s="13"/>
    </row>
    <row r="411" spans="3:15" ht="13">
      <c r="C411" s="13"/>
      <c r="G411" s="13"/>
      <c r="K411" s="13"/>
      <c r="O411" s="13"/>
    </row>
    <row r="412" spans="3:15" ht="13">
      <c r="C412" s="13"/>
      <c r="G412" s="13"/>
      <c r="K412" s="13"/>
      <c r="O412" s="13"/>
    </row>
    <row r="413" spans="3:15" ht="13">
      <c r="C413" s="13"/>
      <c r="G413" s="13"/>
      <c r="K413" s="13"/>
      <c r="O413" s="13"/>
    </row>
    <row r="414" spans="3:15" ht="13">
      <c r="C414" s="13"/>
      <c r="G414" s="13"/>
      <c r="K414" s="13"/>
      <c r="O414" s="13"/>
    </row>
    <row r="415" spans="3:15" ht="13">
      <c r="C415" s="13"/>
      <c r="G415" s="13"/>
      <c r="K415" s="13"/>
      <c r="O415" s="13"/>
    </row>
    <row r="416" spans="3:15" ht="13">
      <c r="C416" s="13"/>
      <c r="G416" s="13"/>
      <c r="K416" s="13"/>
      <c r="O416" s="13"/>
    </row>
    <row r="417" spans="3:15" ht="13">
      <c r="C417" s="13"/>
      <c r="G417" s="13"/>
      <c r="K417" s="13"/>
      <c r="O417" s="13"/>
    </row>
    <row r="418" spans="3:15" ht="13">
      <c r="C418" s="13"/>
      <c r="G418" s="13"/>
      <c r="K418" s="13"/>
      <c r="O418" s="13"/>
    </row>
    <row r="419" spans="3:15" ht="13">
      <c r="C419" s="13"/>
      <c r="G419" s="13"/>
      <c r="K419" s="13"/>
      <c r="O419" s="13"/>
    </row>
    <row r="420" spans="3:15" ht="13">
      <c r="C420" s="13"/>
      <c r="G420" s="13"/>
      <c r="K420" s="13"/>
      <c r="O420" s="13"/>
    </row>
    <row r="421" spans="3:15" ht="13">
      <c r="C421" s="13"/>
      <c r="G421" s="13"/>
      <c r="K421" s="13"/>
      <c r="O421" s="13"/>
    </row>
    <row r="422" spans="3:15" ht="13">
      <c r="C422" s="13"/>
      <c r="G422" s="13"/>
      <c r="K422" s="13"/>
      <c r="O422" s="13"/>
    </row>
    <row r="423" spans="3:15" ht="13">
      <c r="C423" s="13"/>
      <c r="G423" s="13"/>
      <c r="K423" s="13"/>
      <c r="O423" s="13"/>
    </row>
    <row r="424" spans="3:15" ht="13">
      <c r="C424" s="13"/>
      <c r="G424" s="13"/>
      <c r="K424" s="13"/>
      <c r="O424" s="13"/>
    </row>
    <row r="425" spans="3:15" ht="13">
      <c r="C425" s="13"/>
      <c r="G425" s="13"/>
      <c r="K425" s="13"/>
      <c r="O425" s="13"/>
    </row>
    <row r="426" spans="3:15" ht="13">
      <c r="C426" s="13"/>
      <c r="G426" s="13"/>
      <c r="K426" s="13"/>
      <c r="O426" s="13"/>
    </row>
    <row r="427" spans="3:15" ht="13">
      <c r="C427" s="13"/>
      <c r="G427" s="13"/>
      <c r="K427" s="13"/>
      <c r="O427" s="13"/>
    </row>
    <row r="428" spans="3:15" ht="13">
      <c r="C428" s="13"/>
      <c r="G428" s="13"/>
      <c r="K428" s="13"/>
      <c r="O428" s="13"/>
    </row>
    <row r="429" spans="3:15" ht="13">
      <c r="C429" s="13"/>
      <c r="G429" s="13"/>
      <c r="K429" s="13"/>
      <c r="O429" s="13"/>
    </row>
    <row r="430" spans="3:15" ht="13">
      <c r="C430" s="13"/>
      <c r="G430" s="13"/>
      <c r="K430" s="13"/>
      <c r="O430" s="13"/>
    </row>
    <row r="431" spans="3:15" ht="13">
      <c r="C431" s="13"/>
      <c r="G431" s="13"/>
      <c r="K431" s="13"/>
      <c r="O431" s="13"/>
    </row>
    <row r="432" spans="3:15" ht="13">
      <c r="C432" s="13"/>
      <c r="G432" s="13"/>
      <c r="K432" s="13"/>
      <c r="O432" s="13"/>
    </row>
    <row r="433" spans="3:15" ht="13">
      <c r="C433" s="13"/>
      <c r="G433" s="13"/>
      <c r="K433" s="13"/>
      <c r="O433" s="13"/>
    </row>
    <row r="434" spans="3:15" ht="13">
      <c r="C434" s="13"/>
      <c r="G434" s="13"/>
      <c r="K434" s="13"/>
      <c r="O434" s="13"/>
    </row>
    <row r="435" spans="3:15" ht="13">
      <c r="C435" s="13"/>
      <c r="G435" s="13"/>
      <c r="K435" s="13"/>
      <c r="O435" s="13"/>
    </row>
    <row r="436" spans="3:15" ht="13">
      <c r="C436" s="13"/>
      <c r="G436" s="13"/>
      <c r="K436" s="13"/>
      <c r="O436" s="13"/>
    </row>
    <row r="437" spans="3:15" ht="13">
      <c r="C437" s="13"/>
      <c r="G437" s="13"/>
      <c r="K437" s="13"/>
      <c r="O437" s="13"/>
    </row>
    <row r="438" spans="3:15" ht="13">
      <c r="C438" s="13"/>
      <c r="G438" s="13"/>
      <c r="K438" s="13"/>
      <c r="O438" s="13"/>
    </row>
    <row r="439" spans="3:15" ht="13">
      <c r="C439" s="13"/>
      <c r="G439" s="13"/>
      <c r="K439" s="13"/>
      <c r="O439" s="13"/>
    </row>
    <row r="440" spans="3:15" ht="13">
      <c r="C440" s="13"/>
      <c r="G440" s="13"/>
      <c r="K440" s="13"/>
      <c r="O440" s="13"/>
    </row>
    <row r="441" spans="3:15" ht="13">
      <c r="C441" s="13"/>
      <c r="G441" s="13"/>
      <c r="K441" s="13"/>
      <c r="O441" s="13"/>
    </row>
    <row r="442" spans="3:15" ht="13">
      <c r="C442" s="13"/>
      <c r="G442" s="13"/>
      <c r="K442" s="13"/>
      <c r="O442" s="13"/>
    </row>
    <row r="443" spans="3:15" ht="13">
      <c r="C443" s="13"/>
      <c r="G443" s="13"/>
      <c r="K443" s="13"/>
      <c r="O443" s="13"/>
    </row>
    <row r="444" spans="3:15" ht="13">
      <c r="C444" s="13"/>
      <c r="G444" s="13"/>
      <c r="K444" s="13"/>
      <c r="O444" s="13"/>
    </row>
    <row r="445" spans="3:15" ht="13">
      <c r="C445" s="13"/>
      <c r="G445" s="13"/>
      <c r="K445" s="13"/>
      <c r="O445" s="13"/>
    </row>
    <row r="446" spans="3:15" ht="13">
      <c r="C446" s="13"/>
      <c r="G446" s="13"/>
      <c r="K446" s="13"/>
      <c r="O446" s="13"/>
    </row>
    <row r="447" spans="3:15" ht="13">
      <c r="C447" s="13"/>
      <c r="G447" s="13"/>
      <c r="K447" s="13"/>
      <c r="O447" s="13"/>
    </row>
    <row r="448" spans="3:15" ht="13">
      <c r="C448" s="13"/>
      <c r="G448" s="13"/>
      <c r="K448" s="13"/>
      <c r="O448" s="13"/>
    </row>
    <row r="449" spans="3:15" ht="13">
      <c r="C449" s="13"/>
      <c r="G449" s="13"/>
      <c r="K449" s="13"/>
      <c r="O449" s="13"/>
    </row>
    <row r="450" spans="3:15" ht="13">
      <c r="C450" s="13"/>
      <c r="G450" s="13"/>
      <c r="K450" s="13"/>
      <c r="O450" s="13"/>
    </row>
    <row r="451" spans="3:15" ht="13">
      <c r="C451" s="13"/>
      <c r="G451" s="13"/>
      <c r="K451" s="13"/>
      <c r="O451" s="13"/>
    </row>
    <row r="452" spans="3:15" ht="13">
      <c r="C452" s="13"/>
      <c r="G452" s="13"/>
      <c r="K452" s="13"/>
      <c r="O452" s="13"/>
    </row>
    <row r="453" spans="3:15" ht="13">
      <c r="C453" s="13"/>
      <c r="G453" s="13"/>
      <c r="K453" s="13"/>
      <c r="O453" s="13"/>
    </row>
    <row r="454" spans="3:15" ht="13">
      <c r="C454" s="13"/>
      <c r="G454" s="13"/>
      <c r="K454" s="13"/>
      <c r="O454" s="13"/>
    </row>
    <row r="455" spans="3:15" ht="13">
      <c r="C455" s="13"/>
      <c r="G455" s="13"/>
      <c r="K455" s="13"/>
      <c r="O455" s="13"/>
    </row>
    <row r="456" spans="3:15" ht="13">
      <c r="C456" s="13"/>
      <c r="G456" s="13"/>
      <c r="K456" s="13"/>
      <c r="O456" s="13"/>
    </row>
    <row r="457" spans="3:15" ht="13">
      <c r="C457" s="13"/>
      <c r="G457" s="13"/>
      <c r="K457" s="13"/>
      <c r="O457" s="13"/>
    </row>
    <row r="458" spans="3:15" ht="13">
      <c r="C458" s="13"/>
      <c r="G458" s="13"/>
      <c r="K458" s="13"/>
      <c r="O458" s="13"/>
    </row>
    <row r="459" spans="3:15" ht="13">
      <c r="C459" s="13"/>
      <c r="G459" s="13"/>
      <c r="K459" s="13"/>
      <c r="O459" s="13"/>
    </row>
    <row r="460" spans="3:15" ht="13">
      <c r="C460" s="13"/>
      <c r="G460" s="13"/>
      <c r="K460" s="13"/>
      <c r="O460" s="13"/>
    </row>
    <row r="461" spans="3:15" ht="13">
      <c r="C461" s="13"/>
      <c r="G461" s="13"/>
      <c r="K461" s="13"/>
      <c r="O461" s="13"/>
    </row>
    <row r="462" spans="3:15" ht="13">
      <c r="C462" s="13"/>
      <c r="G462" s="13"/>
      <c r="K462" s="13"/>
      <c r="O462" s="13"/>
    </row>
    <row r="463" spans="3:15" ht="13">
      <c r="C463" s="13"/>
      <c r="G463" s="13"/>
      <c r="K463" s="13"/>
      <c r="O463" s="13"/>
    </row>
    <row r="464" spans="3:15" ht="13">
      <c r="C464" s="13"/>
      <c r="G464" s="13"/>
      <c r="K464" s="13"/>
      <c r="O464" s="13"/>
    </row>
    <row r="465" spans="3:15" ht="13">
      <c r="C465" s="13"/>
      <c r="G465" s="13"/>
      <c r="K465" s="13"/>
      <c r="O465" s="13"/>
    </row>
    <row r="466" spans="3:15" ht="13">
      <c r="C466" s="13"/>
      <c r="G466" s="13"/>
      <c r="K466" s="13"/>
      <c r="O466" s="13"/>
    </row>
    <row r="467" spans="3:15" ht="13">
      <c r="C467" s="13"/>
      <c r="G467" s="13"/>
      <c r="K467" s="13"/>
      <c r="O467" s="13"/>
    </row>
    <row r="468" spans="3:15" ht="13">
      <c r="C468" s="13"/>
      <c r="G468" s="13"/>
      <c r="K468" s="13"/>
      <c r="O468" s="13"/>
    </row>
    <row r="469" spans="3:15" ht="13">
      <c r="C469" s="13"/>
      <c r="G469" s="13"/>
      <c r="K469" s="13"/>
      <c r="O469" s="13"/>
    </row>
    <row r="470" spans="3:15" ht="13">
      <c r="C470" s="13"/>
      <c r="G470" s="13"/>
      <c r="K470" s="13"/>
      <c r="O470" s="13"/>
    </row>
    <row r="471" spans="3:15" ht="13">
      <c r="C471" s="13"/>
      <c r="G471" s="13"/>
      <c r="K471" s="13"/>
      <c r="O471" s="13"/>
    </row>
    <row r="472" spans="3:15" ht="13">
      <c r="C472" s="13"/>
      <c r="G472" s="13"/>
      <c r="K472" s="13"/>
      <c r="O472" s="13"/>
    </row>
    <row r="473" spans="3:15" ht="13">
      <c r="C473" s="13"/>
      <c r="G473" s="13"/>
      <c r="K473" s="13"/>
      <c r="O473" s="13"/>
    </row>
    <row r="474" spans="3:15" ht="13">
      <c r="C474" s="13"/>
      <c r="G474" s="13"/>
      <c r="K474" s="13"/>
      <c r="O474" s="13"/>
    </row>
    <row r="475" spans="3:15" ht="13">
      <c r="C475" s="13"/>
      <c r="G475" s="13"/>
      <c r="K475" s="13"/>
      <c r="O475" s="13"/>
    </row>
    <row r="476" spans="3:15" ht="13">
      <c r="C476" s="13"/>
      <c r="G476" s="13"/>
      <c r="K476" s="13"/>
      <c r="O476" s="13"/>
    </row>
    <row r="477" spans="3:15" ht="13">
      <c r="C477" s="13"/>
      <c r="G477" s="13"/>
      <c r="K477" s="13"/>
      <c r="O477" s="13"/>
    </row>
    <row r="478" spans="3:15" ht="13">
      <c r="C478" s="13"/>
      <c r="G478" s="13"/>
      <c r="K478" s="13"/>
      <c r="O478" s="13"/>
    </row>
    <row r="479" spans="3:15" ht="13">
      <c r="C479" s="13"/>
      <c r="G479" s="13"/>
      <c r="K479" s="13"/>
      <c r="O479" s="13"/>
    </row>
    <row r="480" spans="3:15" ht="13">
      <c r="C480" s="13"/>
      <c r="G480" s="13"/>
      <c r="K480" s="13"/>
      <c r="O480" s="13"/>
    </row>
    <row r="481" spans="3:15" ht="13">
      <c r="C481" s="13"/>
      <c r="G481" s="13"/>
      <c r="K481" s="13"/>
      <c r="O481" s="13"/>
    </row>
    <row r="482" spans="3:15" ht="13">
      <c r="C482" s="13"/>
      <c r="G482" s="13"/>
      <c r="K482" s="13"/>
      <c r="O482" s="13"/>
    </row>
    <row r="483" spans="3:15" ht="13">
      <c r="C483" s="13"/>
      <c r="G483" s="13"/>
      <c r="K483" s="13"/>
      <c r="O483" s="13"/>
    </row>
    <row r="484" spans="3:15" ht="13">
      <c r="C484" s="13"/>
      <c r="G484" s="13"/>
      <c r="K484" s="13"/>
      <c r="O484" s="13"/>
    </row>
    <row r="485" spans="3:15" ht="13">
      <c r="C485" s="13"/>
      <c r="G485" s="13"/>
      <c r="K485" s="13"/>
      <c r="O485" s="13"/>
    </row>
    <row r="486" spans="3:15" ht="13">
      <c r="C486" s="13"/>
      <c r="G486" s="13"/>
      <c r="K486" s="13"/>
      <c r="O486" s="13"/>
    </row>
    <row r="487" spans="3:15" ht="13">
      <c r="C487" s="13"/>
      <c r="G487" s="13"/>
      <c r="K487" s="13"/>
      <c r="O487" s="13"/>
    </row>
    <row r="488" spans="3:15" ht="13">
      <c r="C488" s="13"/>
      <c r="G488" s="13"/>
      <c r="K488" s="13"/>
      <c r="O488" s="13"/>
    </row>
    <row r="489" spans="3:15" ht="13">
      <c r="C489" s="13"/>
      <c r="G489" s="13"/>
      <c r="K489" s="13"/>
      <c r="O489" s="13"/>
    </row>
    <row r="490" spans="3:15" ht="13">
      <c r="C490" s="13"/>
      <c r="G490" s="13"/>
      <c r="K490" s="13"/>
      <c r="O490" s="13"/>
    </row>
    <row r="491" spans="3:15" ht="13">
      <c r="C491" s="13"/>
      <c r="G491" s="13"/>
      <c r="K491" s="13"/>
      <c r="O491" s="13"/>
    </row>
    <row r="492" spans="3:15" ht="13">
      <c r="C492" s="13"/>
      <c r="G492" s="13"/>
      <c r="K492" s="13"/>
      <c r="O492" s="13"/>
    </row>
    <row r="493" spans="3:15" ht="13">
      <c r="C493" s="13"/>
      <c r="G493" s="13"/>
      <c r="K493" s="13"/>
      <c r="O493" s="13"/>
    </row>
    <row r="494" spans="3:15" ht="13">
      <c r="C494" s="13"/>
      <c r="G494" s="13"/>
      <c r="K494" s="13"/>
      <c r="O494" s="13"/>
    </row>
    <row r="495" spans="3:15" ht="13">
      <c r="C495" s="13"/>
      <c r="G495" s="13"/>
      <c r="K495" s="13"/>
      <c r="O495" s="13"/>
    </row>
    <row r="496" spans="3:15" ht="13">
      <c r="C496" s="13"/>
      <c r="G496" s="13"/>
      <c r="K496" s="13"/>
      <c r="O496" s="13"/>
    </row>
    <row r="497" spans="3:15" ht="13">
      <c r="C497" s="13"/>
      <c r="G497" s="13"/>
      <c r="K497" s="13"/>
      <c r="O497" s="13"/>
    </row>
    <row r="498" spans="3:15" ht="13">
      <c r="C498" s="13"/>
      <c r="G498" s="13"/>
      <c r="K498" s="13"/>
      <c r="O498" s="13"/>
    </row>
    <row r="499" spans="3:15" ht="13">
      <c r="C499" s="13"/>
      <c r="G499" s="13"/>
      <c r="K499" s="13"/>
      <c r="O499" s="13"/>
    </row>
    <row r="500" spans="3:15" ht="13">
      <c r="C500" s="13"/>
      <c r="G500" s="13"/>
      <c r="K500" s="13"/>
      <c r="O500" s="13"/>
    </row>
    <row r="501" spans="3:15" ht="13">
      <c r="C501" s="13"/>
      <c r="G501" s="13"/>
      <c r="K501" s="13"/>
      <c r="O501" s="13"/>
    </row>
    <row r="502" spans="3:15" ht="13">
      <c r="C502" s="13"/>
      <c r="G502" s="13"/>
      <c r="K502" s="13"/>
      <c r="O502" s="13"/>
    </row>
    <row r="503" spans="3:15" ht="13">
      <c r="C503" s="13"/>
      <c r="G503" s="13"/>
      <c r="K503" s="13"/>
      <c r="O503" s="13"/>
    </row>
    <row r="504" spans="3:15" ht="13">
      <c r="C504" s="13"/>
      <c r="G504" s="13"/>
      <c r="K504" s="13"/>
      <c r="O504" s="13"/>
    </row>
    <row r="505" spans="3:15" ht="13">
      <c r="C505" s="13"/>
      <c r="G505" s="13"/>
      <c r="K505" s="13"/>
      <c r="O505" s="13"/>
    </row>
    <row r="506" spans="3:15" ht="13">
      <c r="C506" s="13"/>
      <c r="G506" s="13"/>
      <c r="K506" s="13"/>
      <c r="O506" s="13"/>
    </row>
    <row r="507" spans="3:15" ht="13">
      <c r="C507" s="13"/>
      <c r="G507" s="13"/>
      <c r="K507" s="13"/>
      <c r="O507" s="13"/>
    </row>
    <row r="508" spans="3:15" ht="13">
      <c r="C508" s="13"/>
      <c r="G508" s="13"/>
      <c r="K508" s="13"/>
      <c r="O508" s="13"/>
    </row>
    <row r="509" spans="3:15" ht="13">
      <c r="C509" s="13"/>
      <c r="G509" s="13"/>
      <c r="K509" s="13"/>
      <c r="O509" s="13"/>
    </row>
    <row r="510" spans="3:15" ht="13">
      <c r="C510" s="13"/>
      <c r="G510" s="13"/>
      <c r="K510" s="13"/>
      <c r="O510" s="13"/>
    </row>
    <row r="511" spans="3:15" ht="13">
      <c r="C511" s="13"/>
      <c r="G511" s="13"/>
      <c r="K511" s="13"/>
      <c r="O511" s="13"/>
    </row>
    <row r="512" spans="3:15" ht="13">
      <c r="C512" s="13"/>
      <c r="G512" s="13"/>
      <c r="K512" s="13"/>
      <c r="O512" s="13"/>
    </row>
    <row r="513" spans="3:15" ht="13">
      <c r="C513" s="13"/>
      <c r="G513" s="13"/>
      <c r="K513" s="13"/>
      <c r="O513" s="13"/>
    </row>
    <row r="514" spans="3:15" ht="13">
      <c r="C514" s="13"/>
      <c r="G514" s="13"/>
      <c r="K514" s="13"/>
      <c r="O514" s="13"/>
    </row>
    <row r="515" spans="3:15" ht="13">
      <c r="C515" s="13"/>
      <c r="G515" s="13"/>
      <c r="K515" s="13"/>
      <c r="O515" s="13"/>
    </row>
    <row r="516" spans="3:15" ht="13">
      <c r="C516" s="13"/>
      <c r="G516" s="13"/>
      <c r="K516" s="13"/>
      <c r="O516" s="13"/>
    </row>
    <row r="517" spans="3:15" ht="13">
      <c r="C517" s="13"/>
      <c r="G517" s="13"/>
      <c r="K517" s="13"/>
      <c r="O517" s="13"/>
    </row>
    <row r="518" spans="3:15" ht="13">
      <c r="C518" s="13"/>
      <c r="G518" s="13"/>
      <c r="K518" s="13"/>
      <c r="O518" s="13"/>
    </row>
    <row r="519" spans="3:15" ht="13">
      <c r="C519" s="13"/>
      <c r="G519" s="13"/>
      <c r="K519" s="13"/>
      <c r="O519" s="13"/>
    </row>
    <row r="520" spans="3:15" ht="13">
      <c r="C520" s="13"/>
      <c r="G520" s="13"/>
      <c r="K520" s="13"/>
      <c r="O520" s="13"/>
    </row>
    <row r="521" spans="3:15" ht="13">
      <c r="C521" s="13"/>
      <c r="G521" s="13"/>
      <c r="K521" s="13"/>
      <c r="O521" s="13"/>
    </row>
    <row r="522" spans="3:15" ht="13">
      <c r="C522" s="13"/>
      <c r="G522" s="13"/>
      <c r="K522" s="13"/>
      <c r="O522" s="13"/>
    </row>
    <row r="523" spans="3:15" ht="13">
      <c r="C523" s="13"/>
      <c r="G523" s="13"/>
      <c r="K523" s="13"/>
      <c r="O523" s="13"/>
    </row>
    <row r="524" spans="3:15" ht="13">
      <c r="C524" s="13"/>
      <c r="G524" s="13"/>
      <c r="K524" s="13"/>
      <c r="O524" s="13"/>
    </row>
    <row r="525" spans="3:15" ht="13">
      <c r="C525" s="13"/>
      <c r="G525" s="13"/>
      <c r="K525" s="13"/>
      <c r="O525" s="13"/>
    </row>
    <row r="526" spans="3:15" ht="13">
      <c r="C526" s="13"/>
      <c r="G526" s="13"/>
      <c r="K526" s="13"/>
      <c r="O526" s="13"/>
    </row>
    <row r="527" spans="3:15" ht="13">
      <c r="C527" s="13"/>
      <c r="G527" s="13"/>
      <c r="K527" s="13"/>
      <c r="O527" s="13"/>
    </row>
    <row r="528" spans="3:15" ht="13">
      <c r="C528" s="13"/>
      <c r="G528" s="13"/>
      <c r="K528" s="13"/>
      <c r="O528" s="13"/>
    </row>
    <row r="529" spans="3:15" ht="13">
      <c r="C529" s="13"/>
      <c r="G529" s="13"/>
      <c r="K529" s="13"/>
      <c r="O529" s="13"/>
    </row>
    <row r="530" spans="3:15" ht="13">
      <c r="C530" s="13"/>
      <c r="G530" s="13"/>
      <c r="K530" s="13"/>
      <c r="O530" s="13"/>
    </row>
    <row r="531" spans="3:15" ht="13">
      <c r="C531" s="13"/>
      <c r="G531" s="13"/>
      <c r="K531" s="13"/>
      <c r="O531" s="13"/>
    </row>
    <row r="532" spans="3:15" ht="13">
      <c r="C532" s="13"/>
      <c r="G532" s="13"/>
      <c r="K532" s="13"/>
      <c r="O532" s="13"/>
    </row>
    <row r="533" spans="3:15" ht="13">
      <c r="C533" s="13"/>
      <c r="G533" s="13"/>
      <c r="K533" s="13"/>
      <c r="O533" s="13"/>
    </row>
    <row r="534" spans="3:15" ht="13">
      <c r="C534" s="13"/>
      <c r="G534" s="13"/>
      <c r="K534" s="13"/>
      <c r="O534" s="13"/>
    </row>
    <row r="535" spans="3:15" ht="13">
      <c r="C535" s="13"/>
      <c r="G535" s="13"/>
      <c r="K535" s="13"/>
      <c r="O535" s="13"/>
    </row>
    <row r="536" spans="3:15" ht="13">
      <c r="C536" s="13"/>
      <c r="G536" s="13"/>
      <c r="K536" s="13"/>
      <c r="O536" s="13"/>
    </row>
    <row r="537" spans="3:15" ht="13">
      <c r="C537" s="13"/>
      <c r="G537" s="13"/>
      <c r="K537" s="13"/>
      <c r="O537" s="13"/>
    </row>
    <row r="538" spans="3:15" ht="13">
      <c r="C538" s="13"/>
      <c r="G538" s="13"/>
      <c r="K538" s="13"/>
      <c r="O538" s="13"/>
    </row>
    <row r="539" spans="3:15" ht="13">
      <c r="C539" s="13"/>
      <c r="G539" s="13"/>
      <c r="K539" s="13"/>
      <c r="O539" s="13"/>
    </row>
    <row r="540" spans="3:15" ht="13">
      <c r="C540" s="13"/>
      <c r="G540" s="13"/>
      <c r="K540" s="13"/>
      <c r="O540" s="13"/>
    </row>
    <row r="541" spans="3:15" ht="13">
      <c r="C541" s="13"/>
      <c r="G541" s="13"/>
      <c r="K541" s="13"/>
      <c r="O541" s="13"/>
    </row>
    <row r="542" spans="3:15" ht="13">
      <c r="C542" s="13"/>
      <c r="G542" s="13"/>
      <c r="K542" s="13"/>
      <c r="O542" s="13"/>
    </row>
    <row r="543" spans="3:15" ht="13">
      <c r="C543" s="13"/>
      <c r="G543" s="13"/>
      <c r="K543" s="13"/>
      <c r="O543" s="13"/>
    </row>
    <row r="544" spans="3:15" ht="13">
      <c r="C544" s="13"/>
      <c r="G544" s="13"/>
      <c r="K544" s="13"/>
      <c r="O544" s="13"/>
    </row>
    <row r="545" spans="3:15" ht="13">
      <c r="C545" s="13"/>
      <c r="G545" s="13"/>
      <c r="K545" s="13"/>
      <c r="O545" s="13"/>
    </row>
    <row r="546" spans="3:15" ht="13">
      <c r="C546" s="13"/>
      <c r="G546" s="13"/>
      <c r="K546" s="13"/>
      <c r="O546" s="13"/>
    </row>
    <row r="547" spans="3:15" ht="13">
      <c r="C547" s="13"/>
      <c r="G547" s="13"/>
      <c r="K547" s="13"/>
      <c r="O547" s="13"/>
    </row>
    <row r="548" spans="3:15" ht="13">
      <c r="C548" s="13"/>
      <c r="G548" s="13"/>
      <c r="K548" s="13"/>
      <c r="O548" s="13"/>
    </row>
    <row r="549" spans="3:15" ht="13">
      <c r="C549" s="13"/>
      <c r="G549" s="13"/>
      <c r="K549" s="13"/>
      <c r="O549" s="13"/>
    </row>
    <row r="550" spans="3:15" ht="13">
      <c r="C550" s="13"/>
      <c r="G550" s="13"/>
      <c r="K550" s="13"/>
      <c r="O550" s="13"/>
    </row>
    <row r="551" spans="3:15" ht="13">
      <c r="C551" s="13"/>
      <c r="G551" s="13"/>
      <c r="K551" s="13"/>
      <c r="O551" s="13"/>
    </row>
    <row r="552" spans="3:15" ht="13">
      <c r="C552" s="13"/>
      <c r="G552" s="13"/>
      <c r="K552" s="13"/>
      <c r="O552" s="13"/>
    </row>
    <row r="553" spans="3:15" ht="13">
      <c r="C553" s="13"/>
      <c r="G553" s="13"/>
      <c r="K553" s="13"/>
      <c r="O553" s="13"/>
    </row>
    <row r="554" spans="3:15" ht="13">
      <c r="C554" s="13"/>
      <c r="G554" s="13"/>
      <c r="K554" s="13"/>
      <c r="O554" s="13"/>
    </row>
    <row r="555" spans="3:15" ht="13">
      <c r="C555" s="13"/>
      <c r="G555" s="13"/>
      <c r="K555" s="13"/>
      <c r="O555" s="13"/>
    </row>
    <row r="556" spans="3:15" ht="13">
      <c r="C556" s="13"/>
      <c r="G556" s="13"/>
      <c r="K556" s="13"/>
      <c r="O556" s="13"/>
    </row>
    <row r="557" spans="3:15" ht="13">
      <c r="C557" s="13"/>
      <c r="G557" s="13"/>
      <c r="K557" s="13"/>
      <c r="O557" s="13"/>
    </row>
    <row r="558" spans="3:15" ht="13">
      <c r="C558" s="13"/>
      <c r="G558" s="13"/>
      <c r="K558" s="13"/>
      <c r="O558" s="13"/>
    </row>
    <row r="559" spans="3:15" ht="13">
      <c r="C559" s="13"/>
      <c r="G559" s="13"/>
      <c r="K559" s="13"/>
      <c r="O559" s="13"/>
    </row>
    <row r="560" spans="3:15" ht="13">
      <c r="C560" s="13"/>
      <c r="G560" s="13"/>
      <c r="K560" s="13"/>
      <c r="O560" s="13"/>
    </row>
    <row r="561" spans="3:15" ht="13">
      <c r="C561" s="13"/>
      <c r="G561" s="13"/>
      <c r="K561" s="13"/>
      <c r="O561" s="13"/>
    </row>
    <row r="562" spans="3:15" ht="13">
      <c r="C562" s="13"/>
      <c r="G562" s="13"/>
      <c r="K562" s="13"/>
      <c r="O562" s="13"/>
    </row>
    <row r="563" spans="3:15" ht="13">
      <c r="C563" s="13"/>
      <c r="G563" s="13"/>
      <c r="K563" s="13"/>
      <c r="O563" s="13"/>
    </row>
    <row r="564" spans="3:15" ht="13">
      <c r="C564" s="13"/>
      <c r="G564" s="13"/>
      <c r="K564" s="13"/>
      <c r="O564" s="13"/>
    </row>
    <row r="565" spans="3:15" ht="13">
      <c r="C565" s="13"/>
      <c r="G565" s="13"/>
      <c r="K565" s="13"/>
      <c r="O565" s="13"/>
    </row>
    <row r="566" spans="3:15" ht="13">
      <c r="C566" s="13"/>
      <c r="G566" s="13"/>
      <c r="K566" s="13"/>
      <c r="O566" s="13"/>
    </row>
    <row r="567" spans="3:15" ht="13">
      <c r="C567" s="13"/>
      <c r="G567" s="13"/>
      <c r="K567" s="13"/>
      <c r="O567" s="13"/>
    </row>
    <row r="568" spans="3:15" ht="13">
      <c r="C568" s="13"/>
      <c r="G568" s="13"/>
      <c r="K568" s="13"/>
      <c r="O568" s="13"/>
    </row>
    <row r="569" spans="3:15" ht="13">
      <c r="C569" s="13"/>
      <c r="G569" s="13"/>
      <c r="K569" s="13"/>
      <c r="O569" s="13"/>
    </row>
    <row r="570" spans="3:15" ht="13">
      <c r="C570" s="13"/>
      <c r="G570" s="13"/>
      <c r="K570" s="13"/>
      <c r="O570" s="13"/>
    </row>
    <row r="571" spans="3:15" ht="13">
      <c r="C571" s="13"/>
      <c r="G571" s="13"/>
      <c r="K571" s="13"/>
      <c r="O571" s="13"/>
    </row>
    <row r="572" spans="3:15" ht="13">
      <c r="C572" s="13"/>
      <c r="G572" s="13"/>
      <c r="K572" s="13"/>
      <c r="O572" s="13"/>
    </row>
    <row r="573" spans="3:15" ht="13">
      <c r="C573" s="13"/>
      <c r="G573" s="13"/>
      <c r="K573" s="13"/>
      <c r="O573" s="13"/>
    </row>
    <row r="574" spans="3:15" ht="13">
      <c r="C574" s="13"/>
      <c r="G574" s="13"/>
      <c r="K574" s="13"/>
      <c r="O574" s="13"/>
    </row>
    <row r="575" spans="3:15" ht="13">
      <c r="C575" s="13"/>
      <c r="G575" s="13"/>
      <c r="K575" s="13"/>
      <c r="O575" s="13"/>
    </row>
    <row r="576" spans="3:15" ht="13">
      <c r="C576" s="13"/>
      <c r="G576" s="13"/>
      <c r="K576" s="13"/>
      <c r="O576" s="13"/>
    </row>
    <row r="577" spans="3:15" ht="13">
      <c r="C577" s="13"/>
      <c r="G577" s="13"/>
      <c r="K577" s="13"/>
      <c r="O577" s="13"/>
    </row>
    <row r="578" spans="3:15" ht="13">
      <c r="C578" s="13"/>
      <c r="G578" s="13"/>
      <c r="K578" s="13"/>
      <c r="O578" s="13"/>
    </row>
    <row r="579" spans="3:15" ht="13">
      <c r="C579" s="13"/>
      <c r="G579" s="13"/>
      <c r="K579" s="13"/>
      <c r="O579" s="13"/>
    </row>
    <row r="580" spans="3:15" ht="13">
      <c r="C580" s="13"/>
      <c r="G580" s="13"/>
      <c r="K580" s="13"/>
      <c r="O580" s="13"/>
    </row>
    <row r="581" spans="3:15" ht="13">
      <c r="C581" s="13"/>
      <c r="G581" s="13"/>
      <c r="K581" s="13"/>
      <c r="O581" s="13"/>
    </row>
    <row r="582" spans="3:15" ht="13">
      <c r="C582" s="13"/>
      <c r="G582" s="13"/>
      <c r="K582" s="13"/>
      <c r="O582" s="13"/>
    </row>
    <row r="583" spans="3:15" ht="13">
      <c r="C583" s="13"/>
      <c r="G583" s="13"/>
      <c r="K583" s="13"/>
      <c r="O583" s="13"/>
    </row>
    <row r="584" spans="3:15" ht="13">
      <c r="C584" s="13"/>
      <c r="G584" s="13"/>
      <c r="K584" s="13"/>
      <c r="O584" s="13"/>
    </row>
    <row r="585" spans="3:15" ht="13">
      <c r="C585" s="13"/>
      <c r="G585" s="13"/>
      <c r="K585" s="13"/>
      <c r="O585" s="13"/>
    </row>
    <row r="586" spans="3:15" ht="13">
      <c r="C586" s="13"/>
      <c r="G586" s="13"/>
      <c r="K586" s="13"/>
      <c r="O586" s="13"/>
    </row>
    <row r="587" spans="3:15" ht="13">
      <c r="C587" s="13"/>
      <c r="G587" s="13"/>
      <c r="K587" s="13"/>
      <c r="O587" s="13"/>
    </row>
    <row r="588" spans="3:15" ht="13">
      <c r="C588" s="13"/>
      <c r="G588" s="13"/>
      <c r="K588" s="13"/>
      <c r="O588" s="13"/>
    </row>
    <row r="589" spans="3:15" ht="13">
      <c r="C589" s="13"/>
      <c r="G589" s="13"/>
      <c r="K589" s="13"/>
      <c r="O589" s="13"/>
    </row>
    <row r="590" spans="3:15" ht="13">
      <c r="C590" s="13"/>
      <c r="G590" s="13"/>
      <c r="K590" s="13"/>
      <c r="O590" s="13"/>
    </row>
    <row r="591" spans="3:15" ht="13">
      <c r="C591" s="13"/>
      <c r="G591" s="13"/>
      <c r="K591" s="13"/>
      <c r="O591" s="13"/>
    </row>
    <row r="592" spans="3:15" ht="13">
      <c r="C592" s="13"/>
      <c r="G592" s="13"/>
      <c r="K592" s="13"/>
      <c r="O592" s="13"/>
    </row>
    <row r="593" spans="3:15" ht="13">
      <c r="C593" s="13"/>
      <c r="G593" s="13"/>
      <c r="K593" s="13"/>
      <c r="O593" s="13"/>
    </row>
    <row r="594" spans="3:15" ht="13">
      <c r="C594" s="13"/>
      <c r="G594" s="13"/>
      <c r="K594" s="13"/>
      <c r="O594" s="13"/>
    </row>
    <row r="595" spans="3:15" ht="13">
      <c r="C595" s="13"/>
      <c r="G595" s="13"/>
      <c r="K595" s="13"/>
      <c r="O595" s="13"/>
    </row>
    <row r="596" spans="3:15" ht="13">
      <c r="C596" s="13"/>
      <c r="G596" s="13"/>
      <c r="K596" s="13"/>
      <c r="O596" s="13"/>
    </row>
    <row r="597" spans="3:15" ht="13">
      <c r="C597" s="13"/>
      <c r="G597" s="13"/>
      <c r="K597" s="13"/>
      <c r="O597" s="13"/>
    </row>
    <row r="598" spans="3:15" ht="13">
      <c r="C598" s="13"/>
      <c r="G598" s="13"/>
      <c r="K598" s="13"/>
      <c r="O598" s="13"/>
    </row>
    <row r="599" spans="3:15" ht="13">
      <c r="C599" s="13"/>
      <c r="G599" s="13"/>
      <c r="K599" s="13"/>
      <c r="O599" s="13"/>
    </row>
    <row r="600" spans="3:15" ht="13">
      <c r="C600" s="13"/>
      <c r="G600" s="13"/>
      <c r="K600" s="13"/>
      <c r="O600" s="13"/>
    </row>
    <row r="601" spans="3:15" ht="13">
      <c r="C601" s="13"/>
      <c r="G601" s="13"/>
      <c r="K601" s="13"/>
      <c r="O601" s="13"/>
    </row>
    <row r="602" spans="3:15" ht="13">
      <c r="C602" s="13"/>
      <c r="G602" s="13"/>
      <c r="K602" s="13"/>
      <c r="O602" s="13"/>
    </row>
    <row r="603" spans="3:15" ht="13">
      <c r="C603" s="13"/>
      <c r="G603" s="13"/>
      <c r="K603" s="13"/>
      <c r="O603" s="13"/>
    </row>
    <row r="604" spans="3:15" ht="13">
      <c r="C604" s="13"/>
      <c r="G604" s="13"/>
      <c r="K604" s="13"/>
      <c r="O604" s="13"/>
    </row>
    <row r="605" spans="3:15" ht="13">
      <c r="C605" s="13"/>
      <c r="G605" s="13"/>
      <c r="K605" s="13"/>
      <c r="O605" s="13"/>
    </row>
    <row r="606" spans="3:15" ht="13">
      <c r="C606" s="13"/>
      <c r="G606" s="13"/>
      <c r="K606" s="13"/>
      <c r="O606" s="13"/>
    </row>
    <row r="607" spans="3:15" ht="13">
      <c r="C607" s="13"/>
      <c r="G607" s="13"/>
      <c r="K607" s="13"/>
      <c r="O607" s="13"/>
    </row>
    <row r="608" spans="3:15" ht="13">
      <c r="C608" s="13"/>
      <c r="G608" s="13"/>
      <c r="K608" s="13"/>
      <c r="O608" s="13"/>
    </row>
    <row r="609" spans="3:15" ht="13">
      <c r="C609" s="13"/>
      <c r="G609" s="13"/>
      <c r="K609" s="13"/>
      <c r="O609" s="13"/>
    </row>
    <row r="610" spans="3:15" ht="13">
      <c r="C610" s="13"/>
      <c r="G610" s="13"/>
      <c r="K610" s="13"/>
      <c r="O610" s="13"/>
    </row>
    <row r="611" spans="3:15" ht="13">
      <c r="C611" s="13"/>
      <c r="G611" s="13"/>
      <c r="K611" s="13"/>
      <c r="O611" s="13"/>
    </row>
    <row r="612" spans="3:15" ht="13">
      <c r="C612" s="13"/>
      <c r="G612" s="13"/>
      <c r="K612" s="13"/>
      <c r="O612" s="13"/>
    </row>
    <row r="613" spans="3:15" ht="13">
      <c r="C613" s="13"/>
      <c r="G613" s="13"/>
      <c r="K613" s="13"/>
      <c r="O613" s="13"/>
    </row>
    <row r="614" spans="3:15" ht="13">
      <c r="C614" s="13"/>
      <c r="G614" s="13"/>
      <c r="K614" s="13"/>
      <c r="O614" s="13"/>
    </row>
    <row r="615" spans="3:15" ht="13">
      <c r="C615" s="13"/>
      <c r="G615" s="13"/>
      <c r="K615" s="13"/>
      <c r="O615" s="13"/>
    </row>
    <row r="616" spans="3:15" ht="13">
      <c r="C616" s="13"/>
      <c r="G616" s="13"/>
      <c r="K616" s="13"/>
      <c r="O616" s="13"/>
    </row>
    <row r="617" spans="3:15" ht="13">
      <c r="C617" s="13"/>
      <c r="G617" s="13"/>
      <c r="K617" s="13"/>
      <c r="O617" s="13"/>
    </row>
    <row r="618" spans="3:15" ht="13">
      <c r="C618" s="13"/>
      <c r="G618" s="13"/>
      <c r="K618" s="13"/>
      <c r="O618" s="13"/>
    </row>
    <row r="619" spans="3:15" ht="13">
      <c r="C619" s="13"/>
      <c r="G619" s="13"/>
      <c r="K619" s="13"/>
      <c r="O619" s="13"/>
    </row>
    <row r="620" spans="3:15" ht="13">
      <c r="C620" s="13"/>
      <c r="G620" s="13"/>
      <c r="K620" s="13"/>
      <c r="O620" s="13"/>
    </row>
    <row r="621" spans="3:15" ht="13">
      <c r="C621" s="13"/>
      <c r="G621" s="13"/>
      <c r="K621" s="13"/>
      <c r="O621" s="13"/>
    </row>
    <row r="622" spans="3:15" ht="13">
      <c r="C622" s="13"/>
      <c r="G622" s="13"/>
      <c r="K622" s="13"/>
      <c r="O622" s="13"/>
    </row>
    <row r="623" spans="3:15" ht="13">
      <c r="C623" s="13"/>
      <c r="G623" s="13"/>
      <c r="K623" s="13"/>
      <c r="O623" s="13"/>
    </row>
    <row r="624" spans="3:15" ht="13">
      <c r="C624" s="13"/>
      <c r="G624" s="13"/>
      <c r="K624" s="13"/>
      <c r="O624" s="13"/>
    </row>
    <row r="625" spans="3:15" ht="13">
      <c r="C625" s="13"/>
      <c r="G625" s="13"/>
      <c r="K625" s="13"/>
      <c r="O625" s="13"/>
    </row>
    <row r="626" spans="3:15" ht="13">
      <c r="C626" s="13"/>
      <c r="G626" s="13"/>
      <c r="K626" s="13"/>
      <c r="O626" s="13"/>
    </row>
    <row r="627" spans="3:15" ht="13">
      <c r="C627" s="13"/>
      <c r="G627" s="13"/>
      <c r="K627" s="13"/>
      <c r="O627" s="13"/>
    </row>
    <row r="628" spans="3:15" ht="13">
      <c r="C628" s="13"/>
      <c r="G628" s="13"/>
      <c r="K628" s="13"/>
      <c r="O628" s="13"/>
    </row>
    <row r="629" spans="3:15" ht="13">
      <c r="C629" s="13"/>
      <c r="G629" s="13"/>
      <c r="K629" s="13"/>
      <c r="O629" s="13"/>
    </row>
    <row r="630" spans="3:15" ht="13">
      <c r="C630" s="13"/>
      <c r="G630" s="13"/>
      <c r="K630" s="13"/>
      <c r="O630" s="13"/>
    </row>
    <row r="631" spans="3:15" ht="13">
      <c r="C631" s="13"/>
      <c r="G631" s="13"/>
      <c r="K631" s="13"/>
      <c r="O631" s="13"/>
    </row>
    <row r="632" spans="3:15" ht="13">
      <c r="C632" s="13"/>
      <c r="G632" s="13"/>
      <c r="K632" s="13"/>
      <c r="O632" s="13"/>
    </row>
    <row r="633" spans="3:15" ht="13">
      <c r="C633" s="13"/>
      <c r="G633" s="13"/>
      <c r="K633" s="13"/>
      <c r="O633" s="13"/>
    </row>
    <row r="634" spans="3:15" ht="13">
      <c r="C634" s="13"/>
      <c r="G634" s="13"/>
      <c r="K634" s="13"/>
      <c r="O634" s="13"/>
    </row>
    <row r="635" spans="3:15" ht="13">
      <c r="C635" s="13"/>
      <c r="G635" s="13"/>
      <c r="K635" s="13"/>
      <c r="O635" s="13"/>
    </row>
    <row r="636" spans="3:15" ht="13">
      <c r="C636" s="13"/>
      <c r="G636" s="13"/>
      <c r="K636" s="13"/>
      <c r="O636" s="13"/>
    </row>
    <row r="637" spans="3:15" ht="13">
      <c r="C637" s="13"/>
      <c r="G637" s="13"/>
      <c r="K637" s="13"/>
      <c r="O637" s="13"/>
    </row>
    <row r="638" spans="3:15" ht="13">
      <c r="C638" s="13"/>
      <c r="G638" s="13"/>
      <c r="K638" s="13"/>
      <c r="O638" s="13"/>
    </row>
    <row r="639" spans="3:15" ht="13">
      <c r="C639" s="13"/>
      <c r="G639" s="13"/>
      <c r="K639" s="13"/>
      <c r="O639" s="13"/>
    </row>
    <row r="640" spans="3:15" ht="13">
      <c r="C640" s="13"/>
      <c r="G640" s="13"/>
      <c r="K640" s="13"/>
      <c r="O640" s="13"/>
    </row>
    <row r="641" spans="3:15" ht="13">
      <c r="C641" s="13"/>
      <c r="G641" s="13"/>
      <c r="K641" s="13"/>
      <c r="O641" s="13"/>
    </row>
    <row r="642" spans="3:15" ht="13">
      <c r="C642" s="13"/>
      <c r="G642" s="13"/>
      <c r="K642" s="13"/>
      <c r="O642" s="13"/>
    </row>
    <row r="643" spans="3:15" ht="13">
      <c r="C643" s="13"/>
      <c r="G643" s="13"/>
      <c r="K643" s="13"/>
      <c r="O643" s="13"/>
    </row>
    <row r="644" spans="3:15" ht="13">
      <c r="C644" s="13"/>
      <c r="G644" s="13"/>
      <c r="K644" s="13"/>
      <c r="O644" s="13"/>
    </row>
    <row r="645" spans="3:15" ht="13">
      <c r="C645" s="13"/>
      <c r="G645" s="13"/>
      <c r="K645" s="13"/>
      <c r="O645" s="13"/>
    </row>
    <row r="646" spans="3:15" ht="13">
      <c r="C646" s="13"/>
      <c r="G646" s="13"/>
      <c r="K646" s="13"/>
      <c r="O646" s="13"/>
    </row>
    <row r="647" spans="3:15" ht="13">
      <c r="C647" s="13"/>
      <c r="G647" s="13"/>
      <c r="K647" s="13"/>
      <c r="O647" s="13"/>
    </row>
    <row r="648" spans="3:15" ht="13">
      <c r="C648" s="13"/>
      <c r="G648" s="13"/>
      <c r="K648" s="13"/>
      <c r="O648" s="13"/>
    </row>
    <row r="649" spans="3:15" ht="13">
      <c r="C649" s="13"/>
      <c r="G649" s="13"/>
      <c r="K649" s="13"/>
      <c r="O649" s="13"/>
    </row>
    <row r="650" spans="3:15" ht="13">
      <c r="C650" s="13"/>
      <c r="G650" s="13"/>
      <c r="K650" s="13"/>
      <c r="O650" s="13"/>
    </row>
    <row r="651" spans="3:15" ht="13">
      <c r="C651" s="13"/>
      <c r="G651" s="13"/>
      <c r="K651" s="13"/>
      <c r="O651" s="13"/>
    </row>
    <row r="652" spans="3:15" ht="13">
      <c r="C652" s="13"/>
      <c r="G652" s="13"/>
      <c r="K652" s="13"/>
      <c r="O652" s="13"/>
    </row>
    <row r="653" spans="3:15" ht="13">
      <c r="C653" s="13"/>
      <c r="G653" s="13"/>
      <c r="K653" s="13"/>
      <c r="O653" s="13"/>
    </row>
    <row r="654" spans="3:15" ht="13">
      <c r="C654" s="13"/>
      <c r="G654" s="13"/>
      <c r="K654" s="13"/>
      <c r="O654" s="13"/>
    </row>
    <row r="655" spans="3:15" ht="13">
      <c r="C655" s="13"/>
      <c r="G655" s="13"/>
      <c r="K655" s="13"/>
      <c r="O655" s="13"/>
    </row>
    <row r="656" spans="3:15" ht="13">
      <c r="C656" s="13"/>
      <c r="G656" s="13"/>
      <c r="K656" s="13"/>
      <c r="O656" s="13"/>
    </row>
    <row r="657" spans="3:15" ht="13">
      <c r="C657" s="13"/>
      <c r="G657" s="13"/>
      <c r="K657" s="13"/>
      <c r="O657" s="13"/>
    </row>
    <row r="658" spans="3:15" ht="13">
      <c r="C658" s="13"/>
      <c r="G658" s="13"/>
      <c r="K658" s="13"/>
      <c r="O658" s="13"/>
    </row>
    <row r="659" spans="3:15" ht="13">
      <c r="C659" s="13"/>
      <c r="G659" s="13"/>
      <c r="K659" s="13"/>
      <c r="O659" s="13"/>
    </row>
    <row r="660" spans="3:15" ht="13">
      <c r="C660" s="13"/>
      <c r="G660" s="13"/>
      <c r="K660" s="13"/>
      <c r="O660" s="13"/>
    </row>
    <row r="661" spans="3:15" ht="13">
      <c r="C661" s="13"/>
      <c r="G661" s="13"/>
      <c r="K661" s="13"/>
      <c r="O661" s="13"/>
    </row>
    <row r="662" spans="3:15" ht="13">
      <c r="C662" s="13"/>
      <c r="G662" s="13"/>
      <c r="K662" s="13"/>
      <c r="O662" s="13"/>
    </row>
    <row r="663" spans="3:15" ht="13">
      <c r="C663" s="13"/>
      <c r="G663" s="13"/>
      <c r="K663" s="13"/>
      <c r="O663" s="13"/>
    </row>
    <row r="664" spans="3:15" ht="13">
      <c r="C664" s="13"/>
      <c r="G664" s="13"/>
      <c r="K664" s="13"/>
      <c r="O664" s="13"/>
    </row>
    <row r="665" spans="3:15" ht="13">
      <c r="C665" s="13"/>
      <c r="G665" s="13"/>
      <c r="K665" s="13"/>
      <c r="O665" s="13"/>
    </row>
    <row r="666" spans="3:15" ht="13">
      <c r="C666" s="13"/>
      <c r="G666" s="13"/>
      <c r="K666" s="13"/>
      <c r="O666" s="13"/>
    </row>
    <row r="667" spans="3:15" ht="13">
      <c r="C667" s="13"/>
      <c r="G667" s="13"/>
      <c r="K667" s="13"/>
      <c r="O667" s="13"/>
    </row>
    <row r="668" spans="3:15" ht="13">
      <c r="C668" s="13"/>
      <c r="G668" s="13"/>
      <c r="K668" s="13"/>
      <c r="O668" s="13"/>
    </row>
    <row r="669" spans="3:15" ht="13">
      <c r="C669" s="13"/>
      <c r="G669" s="13"/>
      <c r="K669" s="13"/>
      <c r="O669" s="13"/>
    </row>
    <row r="670" spans="3:15" ht="13">
      <c r="C670" s="13"/>
      <c r="G670" s="13"/>
      <c r="K670" s="13"/>
      <c r="O670" s="13"/>
    </row>
    <row r="671" spans="3:15" ht="13">
      <c r="C671" s="13"/>
      <c r="G671" s="13"/>
      <c r="K671" s="13"/>
      <c r="O671" s="13"/>
    </row>
    <row r="672" spans="3:15" ht="13">
      <c r="C672" s="13"/>
      <c r="G672" s="13"/>
      <c r="K672" s="13"/>
      <c r="O672" s="13"/>
    </row>
    <row r="673" spans="3:15" ht="13">
      <c r="C673" s="13"/>
      <c r="G673" s="13"/>
      <c r="K673" s="13"/>
      <c r="O673" s="13"/>
    </row>
    <row r="674" spans="3:15" ht="13">
      <c r="C674" s="13"/>
      <c r="G674" s="13"/>
      <c r="K674" s="13"/>
      <c r="O674" s="13"/>
    </row>
    <row r="675" spans="3:15" ht="13">
      <c r="C675" s="13"/>
      <c r="G675" s="13"/>
      <c r="K675" s="13"/>
      <c r="O675" s="13"/>
    </row>
    <row r="676" spans="3:15" ht="13">
      <c r="C676" s="13"/>
      <c r="G676" s="13"/>
      <c r="K676" s="13"/>
      <c r="O676" s="13"/>
    </row>
    <row r="677" spans="3:15" ht="13">
      <c r="C677" s="13"/>
      <c r="G677" s="13"/>
      <c r="K677" s="13"/>
      <c r="O677" s="13"/>
    </row>
    <row r="678" spans="3:15" ht="13">
      <c r="C678" s="13"/>
      <c r="G678" s="13"/>
      <c r="K678" s="13"/>
      <c r="O678" s="13"/>
    </row>
    <row r="679" spans="3:15" ht="13">
      <c r="C679" s="13"/>
      <c r="G679" s="13"/>
      <c r="K679" s="13"/>
      <c r="O679" s="13"/>
    </row>
    <row r="680" spans="3:15" ht="13">
      <c r="C680" s="13"/>
      <c r="G680" s="13"/>
      <c r="K680" s="13"/>
      <c r="O680" s="13"/>
    </row>
    <row r="681" spans="3:15" ht="13">
      <c r="C681" s="13"/>
      <c r="G681" s="13"/>
      <c r="K681" s="13"/>
      <c r="O681" s="13"/>
    </row>
    <row r="682" spans="3:15" ht="13">
      <c r="C682" s="13"/>
      <c r="G682" s="13"/>
      <c r="K682" s="13"/>
      <c r="O682" s="13"/>
    </row>
    <row r="683" spans="3:15" ht="13">
      <c r="C683" s="13"/>
      <c r="G683" s="13"/>
      <c r="K683" s="13"/>
      <c r="O683" s="13"/>
    </row>
    <row r="684" spans="3:15" ht="13">
      <c r="C684" s="13"/>
      <c r="G684" s="13"/>
      <c r="K684" s="13"/>
      <c r="O684" s="13"/>
    </row>
    <row r="685" spans="3:15" ht="13">
      <c r="C685" s="13"/>
      <c r="G685" s="13"/>
      <c r="K685" s="13"/>
      <c r="O685" s="13"/>
    </row>
    <row r="686" spans="3:15" ht="13">
      <c r="C686" s="13"/>
      <c r="G686" s="13"/>
      <c r="K686" s="13"/>
      <c r="O686" s="13"/>
    </row>
    <row r="687" spans="3:15" ht="13">
      <c r="C687" s="13"/>
      <c r="G687" s="13"/>
      <c r="K687" s="13"/>
      <c r="O687" s="13"/>
    </row>
    <row r="688" spans="3:15" ht="13">
      <c r="C688" s="13"/>
      <c r="G688" s="13"/>
      <c r="K688" s="13"/>
      <c r="O688" s="13"/>
    </row>
    <row r="689" spans="3:15" ht="13">
      <c r="C689" s="13"/>
      <c r="G689" s="13"/>
      <c r="K689" s="13"/>
      <c r="O689" s="13"/>
    </row>
    <row r="690" spans="3:15" ht="13">
      <c r="C690" s="13"/>
      <c r="G690" s="13"/>
      <c r="K690" s="13"/>
      <c r="O690" s="13"/>
    </row>
    <row r="691" spans="3:15" ht="13">
      <c r="C691" s="13"/>
      <c r="G691" s="13"/>
      <c r="K691" s="13"/>
      <c r="O691" s="13"/>
    </row>
    <row r="692" spans="3:15" ht="13">
      <c r="C692" s="13"/>
      <c r="G692" s="13"/>
      <c r="K692" s="13"/>
      <c r="O692" s="13"/>
    </row>
    <row r="693" spans="3:15" ht="13">
      <c r="C693" s="13"/>
      <c r="G693" s="13"/>
      <c r="K693" s="13"/>
      <c r="O693" s="13"/>
    </row>
    <row r="694" spans="3:15" ht="13">
      <c r="C694" s="13"/>
      <c r="G694" s="13"/>
      <c r="K694" s="13"/>
      <c r="O694" s="13"/>
    </row>
    <row r="695" spans="3:15" ht="13">
      <c r="C695" s="13"/>
      <c r="G695" s="13"/>
      <c r="K695" s="13"/>
      <c r="O695" s="13"/>
    </row>
    <row r="696" spans="3:15" ht="13">
      <c r="C696" s="13"/>
      <c r="G696" s="13"/>
      <c r="K696" s="13"/>
      <c r="O696" s="13"/>
    </row>
    <row r="697" spans="3:15" ht="13">
      <c r="C697" s="13"/>
      <c r="G697" s="13"/>
      <c r="K697" s="13"/>
      <c r="O697" s="13"/>
    </row>
    <row r="698" spans="3:15" ht="13">
      <c r="C698" s="13"/>
      <c r="G698" s="13"/>
      <c r="K698" s="13"/>
      <c r="O698" s="13"/>
    </row>
    <row r="699" spans="3:15" ht="13">
      <c r="C699" s="13"/>
      <c r="G699" s="13"/>
      <c r="K699" s="13"/>
      <c r="O699" s="13"/>
    </row>
    <row r="700" spans="3:15" ht="13">
      <c r="C700" s="13"/>
      <c r="G700" s="13"/>
      <c r="K700" s="13"/>
      <c r="O700" s="13"/>
    </row>
    <row r="701" spans="3:15" ht="13">
      <c r="C701" s="13"/>
      <c r="G701" s="13"/>
      <c r="K701" s="13"/>
      <c r="O701" s="13"/>
    </row>
    <row r="702" spans="3:15" ht="13">
      <c r="C702" s="13"/>
      <c r="G702" s="13"/>
      <c r="K702" s="13"/>
      <c r="O702" s="13"/>
    </row>
    <row r="703" spans="3:15" ht="13">
      <c r="C703" s="13"/>
      <c r="G703" s="13"/>
      <c r="K703" s="13"/>
      <c r="O703" s="13"/>
    </row>
    <row r="704" spans="3:15" ht="13">
      <c r="C704" s="13"/>
      <c r="G704" s="13"/>
      <c r="K704" s="13"/>
      <c r="O704" s="13"/>
    </row>
    <row r="705" spans="3:15" ht="13">
      <c r="C705" s="13"/>
      <c r="G705" s="13"/>
      <c r="K705" s="13"/>
      <c r="O705" s="13"/>
    </row>
    <row r="706" spans="3:15" ht="13">
      <c r="C706" s="13"/>
      <c r="G706" s="13"/>
      <c r="K706" s="13"/>
      <c r="O706" s="13"/>
    </row>
    <row r="707" spans="3:15" ht="13">
      <c r="C707" s="13"/>
      <c r="G707" s="13"/>
      <c r="K707" s="13"/>
      <c r="O707" s="13"/>
    </row>
    <row r="708" spans="3:15" ht="13">
      <c r="C708" s="13"/>
      <c r="G708" s="13"/>
      <c r="K708" s="13"/>
      <c r="O708" s="13"/>
    </row>
    <row r="709" spans="3:15" ht="13">
      <c r="C709" s="13"/>
      <c r="G709" s="13"/>
      <c r="K709" s="13"/>
      <c r="O709" s="13"/>
    </row>
    <row r="710" spans="3:15" ht="13">
      <c r="C710" s="13"/>
      <c r="G710" s="13"/>
      <c r="K710" s="13"/>
      <c r="O710" s="13"/>
    </row>
    <row r="711" spans="3:15" ht="13">
      <c r="C711" s="13"/>
      <c r="G711" s="13"/>
      <c r="K711" s="13"/>
      <c r="O711" s="13"/>
    </row>
    <row r="712" spans="3:15" ht="13">
      <c r="C712" s="13"/>
      <c r="G712" s="13"/>
      <c r="K712" s="13"/>
      <c r="O712" s="13"/>
    </row>
    <row r="713" spans="3:15" ht="13">
      <c r="C713" s="13"/>
      <c r="G713" s="13"/>
      <c r="K713" s="13"/>
      <c r="O713" s="13"/>
    </row>
    <row r="714" spans="3:15" ht="13">
      <c r="C714" s="13"/>
      <c r="G714" s="13"/>
      <c r="K714" s="13"/>
      <c r="O714" s="13"/>
    </row>
    <row r="715" spans="3:15" ht="13">
      <c r="C715" s="13"/>
      <c r="G715" s="13"/>
      <c r="K715" s="13"/>
      <c r="O715" s="13"/>
    </row>
    <row r="716" spans="3:15" ht="13">
      <c r="C716" s="13"/>
      <c r="G716" s="13"/>
      <c r="K716" s="13"/>
      <c r="O716" s="13"/>
    </row>
    <row r="717" spans="3:15" ht="13">
      <c r="C717" s="13"/>
      <c r="G717" s="13"/>
      <c r="K717" s="13"/>
      <c r="O717" s="13"/>
    </row>
    <row r="718" spans="3:15" ht="13">
      <c r="C718" s="13"/>
      <c r="G718" s="13"/>
      <c r="K718" s="13"/>
      <c r="O718" s="13"/>
    </row>
    <row r="719" spans="3:15" ht="13">
      <c r="C719" s="13"/>
      <c r="G719" s="13"/>
      <c r="K719" s="13"/>
      <c r="O719" s="13"/>
    </row>
    <row r="720" spans="3:15" ht="13">
      <c r="C720" s="13"/>
      <c r="G720" s="13"/>
      <c r="K720" s="13"/>
      <c r="O720" s="13"/>
    </row>
    <row r="721" spans="3:15" ht="13">
      <c r="C721" s="13"/>
      <c r="G721" s="13"/>
      <c r="K721" s="13"/>
      <c r="O721" s="13"/>
    </row>
    <row r="722" spans="3:15" ht="13">
      <c r="C722" s="13"/>
      <c r="G722" s="13"/>
      <c r="K722" s="13"/>
      <c r="O722" s="13"/>
    </row>
    <row r="723" spans="3:15" ht="13">
      <c r="C723" s="13"/>
      <c r="G723" s="13"/>
      <c r="K723" s="13"/>
      <c r="O723" s="13"/>
    </row>
    <row r="724" spans="3:15" ht="13">
      <c r="C724" s="13"/>
      <c r="G724" s="13"/>
      <c r="K724" s="13"/>
      <c r="O724" s="13"/>
    </row>
    <row r="725" spans="3:15" ht="13">
      <c r="C725" s="13"/>
      <c r="G725" s="13"/>
      <c r="K725" s="13"/>
      <c r="O725" s="13"/>
    </row>
    <row r="726" spans="3:15" ht="13">
      <c r="C726" s="13"/>
      <c r="G726" s="13"/>
      <c r="K726" s="13"/>
      <c r="O726" s="13"/>
    </row>
    <row r="727" spans="3:15" ht="13">
      <c r="C727" s="13"/>
      <c r="G727" s="13"/>
      <c r="K727" s="13"/>
      <c r="O727" s="13"/>
    </row>
    <row r="728" spans="3:15" ht="13">
      <c r="C728" s="13"/>
      <c r="G728" s="13"/>
      <c r="K728" s="13"/>
      <c r="O728" s="13"/>
    </row>
    <row r="729" spans="3:15" ht="13">
      <c r="C729" s="13"/>
      <c r="G729" s="13"/>
      <c r="K729" s="13"/>
      <c r="O729" s="13"/>
    </row>
    <row r="730" spans="3:15" ht="13">
      <c r="C730" s="13"/>
      <c r="G730" s="13"/>
      <c r="K730" s="13"/>
      <c r="O730" s="13"/>
    </row>
    <row r="731" spans="3:15" ht="13">
      <c r="C731" s="13"/>
      <c r="G731" s="13"/>
      <c r="K731" s="13"/>
      <c r="O731" s="13"/>
    </row>
    <row r="732" spans="3:15" ht="13">
      <c r="C732" s="13"/>
      <c r="G732" s="13"/>
      <c r="K732" s="13"/>
      <c r="O732" s="13"/>
    </row>
    <row r="733" spans="3:15" ht="13">
      <c r="C733" s="13"/>
      <c r="G733" s="13"/>
      <c r="K733" s="13"/>
      <c r="O733" s="13"/>
    </row>
    <row r="734" spans="3:15" ht="13">
      <c r="C734" s="13"/>
      <c r="G734" s="13"/>
      <c r="K734" s="13"/>
      <c r="O734" s="13"/>
    </row>
    <row r="735" spans="3:15" ht="13">
      <c r="C735" s="13"/>
      <c r="G735" s="13"/>
      <c r="K735" s="13"/>
      <c r="O735" s="13"/>
    </row>
    <row r="736" spans="3:15" ht="13">
      <c r="C736" s="13"/>
      <c r="G736" s="13"/>
      <c r="K736" s="13"/>
      <c r="O736" s="13"/>
    </row>
    <row r="737" spans="3:15" ht="13">
      <c r="C737" s="13"/>
      <c r="G737" s="13"/>
      <c r="K737" s="13"/>
      <c r="O737" s="13"/>
    </row>
    <row r="738" spans="3:15" ht="13">
      <c r="C738" s="13"/>
      <c r="G738" s="13"/>
      <c r="K738" s="13"/>
      <c r="O738" s="13"/>
    </row>
    <row r="739" spans="3:15" ht="13">
      <c r="C739" s="13"/>
      <c r="G739" s="13"/>
      <c r="K739" s="13"/>
      <c r="O739" s="13"/>
    </row>
    <row r="740" spans="3:15" ht="13">
      <c r="C740" s="13"/>
      <c r="G740" s="13"/>
      <c r="K740" s="13"/>
      <c r="O740" s="13"/>
    </row>
    <row r="741" spans="3:15" ht="13">
      <c r="C741" s="13"/>
      <c r="G741" s="13"/>
      <c r="K741" s="13"/>
      <c r="O741" s="13"/>
    </row>
    <row r="742" spans="3:15" ht="13">
      <c r="C742" s="13"/>
      <c r="G742" s="13"/>
      <c r="K742" s="13"/>
      <c r="O742" s="13"/>
    </row>
    <row r="743" spans="3:15" ht="13">
      <c r="C743" s="13"/>
      <c r="G743" s="13"/>
      <c r="K743" s="13"/>
      <c r="O743" s="13"/>
    </row>
    <row r="744" spans="3:15" ht="13">
      <c r="C744" s="13"/>
      <c r="G744" s="13"/>
      <c r="K744" s="13"/>
      <c r="O744" s="13"/>
    </row>
    <row r="745" spans="3:15" ht="13">
      <c r="C745" s="13"/>
      <c r="G745" s="13"/>
      <c r="K745" s="13"/>
      <c r="O745" s="13"/>
    </row>
    <row r="746" spans="3:15" ht="13">
      <c r="C746" s="13"/>
      <c r="G746" s="13"/>
      <c r="K746" s="13"/>
      <c r="O746" s="13"/>
    </row>
    <row r="747" spans="3:15" ht="13">
      <c r="C747" s="13"/>
      <c r="G747" s="13"/>
      <c r="K747" s="13"/>
      <c r="O747" s="13"/>
    </row>
    <row r="748" spans="3:15" ht="13">
      <c r="C748" s="13"/>
      <c r="G748" s="13"/>
      <c r="K748" s="13"/>
      <c r="O748" s="13"/>
    </row>
    <row r="749" spans="3:15" ht="13">
      <c r="C749" s="13"/>
      <c r="G749" s="13"/>
      <c r="K749" s="13"/>
      <c r="O749" s="13"/>
    </row>
    <row r="750" spans="3:15" ht="13">
      <c r="C750" s="13"/>
      <c r="G750" s="13"/>
      <c r="K750" s="13"/>
      <c r="O750" s="13"/>
    </row>
    <row r="751" spans="3:15" ht="13">
      <c r="C751" s="13"/>
      <c r="G751" s="13"/>
      <c r="K751" s="13"/>
      <c r="O751" s="13"/>
    </row>
    <row r="752" spans="3:15" ht="13">
      <c r="C752" s="13"/>
      <c r="G752" s="13"/>
      <c r="K752" s="13"/>
      <c r="O752" s="13"/>
    </row>
    <row r="753" spans="3:15" ht="13">
      <c r="C753" s="13"/>
      <c r="G753" s="13"/>
      <c r="K753" s="13"/>
      <c r="O753" s="13"/>
    </row>
    <row r="754" spans="3:15" ht="13">
      <c r="C754" s="13"/>
      <c r="G754" s="13"/>
      <c r="K754" s="13"/>
      <c r="O754" s="13"/>
    </row>
    <row r="755" spans="3:15" ht="13">
      <c r="C755" s="13"/>
      <c r="G755" s="13"/>
      <c r="K755" s="13"/>
      <c r="O755" s="13"/>
    </row>
    <row r="756" spans="3:15" ht="13">
      <c r="C756" s="13"/>
      <c r="G756" s="13"/>
      <c r="K756" s="13"/>
      <c r="O756" s="13"/>
    </row>
    <row r="757" spans="3:15" ht="13">
      <c r="C757" s="13"/>
      <c r="G757" s="13"/>
      <c r="K757" s="13"/>
      <c r="O757" s="13"/>
    </row>
    <row r="758" spans="3:15" ht="13">
      <c r="C758" s="13"/>
      <c r="G758" s="13"/>
      <c r="K758" s="13"/>
      <c r="O758" s="13"/>
    </row>
    <row r="759" spans="3:15" ht="13">
      <c r="C759" s="13"/>
      <c r="G759" s="13"/>
      <c r="K759" s="13"/>
      <c r="O759" s="13"/>
    </row>
    <row r="760" spans="3:15" ht="13">
      <c r="C760" s="13"/>
      <c r="G760" s="13"/>
      <c r="K760" s="13"/>
      <c r="O760" s="13"/>
    </row>
    <row r="761" spans="3:15" ht="13">
      <c r="C761" s="13"/>
      <c r="G761" s="13"/>
      <c r="K761" s="13"/>
      <c r="O761" s="13"/>
    </row>
    <row r="762" spans="3:15" ht="13">
      <c r="C762" s="13"/>
      <c r="G762" s="13"/>
      <c r="K762" s="13"/>
      <c r="O762" s="13"/>
    </row>
    <row r="763" spans="3:15" ht="13">
      <c r="C763" s="13"/>
      <c r="G763" s="13"/>
      <c r="K763" s="13"/>
      <c r="O763" s="13"/>
    </row>
    <row r="764" spans="3:15" ht="13">
      <c r="C764" s="13"/>
      <c r="G764" s="13"/>
      <c r="K764" s="13"/>
      <c r="O764" s="13"/>
    </row>
    <row r="765" spans="3:15" ht="13">
      <c r="C765" s="13"/>
      <c r="G765" s="13"/>
      <c r="K765" s="13"/>
      <c r="O765" s="13"/>
    </row>
    <row r="766" spans="3:15" ht="13">
      <c r="C766" s="13"/>
      <c r="G766" s="13"/>
      <c r="K766" s="13"/>
      <c r="O766" s="13"/>
    </row>
    <row r="767" spans="3:15" ht="13">
      <c r="C767" s="13"/>
      <c r="G767" s="13"/>
      <c r="K767" s="13"/>
      <c r="O767" s="13"/>
    </row>
    <row r="768" spans="3:15" ht="13">
      <c r="C768" s="13"/>
      <c r="G768" s="13"/>
      <c r="K768" s="13"/>
      <c r="O768" s="13"/>
    </row>
    <row r="769" spans="3:15" ht="13">
      <c r="C769" s="13"/>
      <c r="G769" s="13"/>
      <c r="K769" s="13"/>
      <c r="O769" s="13"/>
    </row>
    <row r="770" spans="3:15" ht="13">
      <c r="C770" s="13"/>
      <c r="G770" s="13"/>
      <c r="K770" s="13"/>
      <c r="O770" s="13"/>
    </row>
    <row r="771" spans="3:15" ht="13">
      <c r="C771" s="13"/>
      <c r="G771" s="13"/>
      <c r="K771" s="13"/>
      <c r="O771" s="13"/>
    </row>
    <row r="772" spans="3:15" ht="13">
      <c r="C772" s="13"/>
      <c r="G772" s="13"/>
      <c r="K772" s="13"/>
      <c r="O772" s="13"/>
    </row>
    <row r="773" spans="3:15" ht="13">
      <c r="C773" s="13"/>
      <c r="G773" s="13"/>
      <c r="K773" s="13"/>
      <c r="O773" s="13"/>
    </row>
    <row r="774" spans="3:15" ht="13">
      <c r="C774" s="13"/>
      <c r="G774" s="13"/>
      <c r="K774" s="13"/>
      <c r="O774" s="13"/>
    </row>
    <row r="775" spans="3:15" ht="13">
      <c r="C775" s="13"/>
      <c r="G775" s="13"/>
      <c r="K775" s="13"/>
      <c r="O775" s="13"/>
    </row>
    <row r="776" spans="3:15" ht="13">
      <c r="C776" s="13"/>
      <c r="G776" s="13"/>
      <c r="K776" s="13"/>
      <c r="O776" s="13"/>
    </row>
    <row r="777" spans="3:15" ht="13">
      <c r="C777" s="13"/>
      <c r="G777" s="13"/>
      <c r="K777" s="13"/>
      <c r="O777" s="13"/>
    </row>
    <row r="778" spans="3:15" ht="13">
      <c r="C778" s="13"/>
      <c r="G778" s="13"/>
      <c r="K778" s="13"/>
      <c r="O778" s="13"/>
    </row>
    <row r="779" spans="3:15" ht="13">
      <c r="C779" s="13"/>
      <c r="G779" s="13"/>
      <c r="K779" s="13"/>
      <c r="O779" s="13"/>
    </row>
    <row r="780" spans="3:15" ht="13">
      <c r="C780" s="13"/>
      <c r="G780" s="13"/>
      <c r="K780" s="13"/>
      <c r="O780" s="13"/>
    </row>
    <row r="781" spans="3:15" ht="13">
      <c r="C781" s="13"/>
      <c r="G781" s="13"/>
      <c r="K781" s="13"/>
      <c r="O781" s="13"/>
    </row>
    <row r="782" spans="3:15" ht="13">
      <c r="C782" s="13"/>
      <c r="G782" s="13"/>
      <c r="K782" s="13"/>
      <c r="O782" s="13"/>
    </row>
    <row r="783" spans="3:15" ht="13">
      <c r="C783" s="13"/>
      <c r="G783" s="13"/>
      <c r="K783" s="13"/>
      <c r="O783" s="13"/>
    </row>
    <row r="784" spans="3:15" ht="13">
      <c r="C784" s="13"/>
      <c r="G784" s="13"/>
      <c r="K784" s="13"/>
      <c r="O784" s="13"/>
    </row>
    <row r="785" spans="3:15" ht="13">
      <c r="C785" s="13"/>
      <c r="G785" s="13"/>
      <c r="K785" s="13"/>
      <c r="O785" s="13"/>
    </row>
    <row r="786" spans="3:15" ht="13">
      <c r="C786" s="13"/>
      <c r="G786" s="13"/>
      <c r="K786" s="13"/>
      <c r="O786" s="13"/>
    </row>
    <row r="787" spans="3:15" ht="13">
      <c r="C787" s="13"/>
      <c r="G787" s="13"/>
      <c r="K787" s="13"/>
      <c r="O787" s="13"/>
    </row>
    <row r="788" spans="3:15" ht="13">
      <c r="C788" s="13"/>
      <c r="G788" s="13"/>
      <c r="K788" s="13"/>
      <c r="O788" s="13"/>
    </row>
    <row r="789" spans="3:15" ht="13">
      <c r="C789" s="13"/>
      <c r="G789" s="13"/>
      <c r="K789" s="13"/>
      <c r="O789" s="13"/>
    </row>
    <row r="790" spans="3:15" ht="13">
      <c r="C790" s="13"/>
      <c r="G790" s="13"/>
      <c r="K790" s="13"/>
      <c r="O790" s="13"/>
    </row>
    <row r="791" spans="3:15" ht="13">
      <c r="C791" s="13"/>
      <c r="G791" s="13"/>
      <c r="K791" s="13"/>
      <c r="O791" s="13"/>
    </row>
    <row r="792" spans="3:15" ht="13">
      <c r="C792" s="13"/>
      <c r="G792" s="13"/>
      <c r="K792" s="13"/>
      <c r="O792" s="13"/>
    </row>
    <row r="793" spans="3:15" ht="13">
      <c r="C793" s="13"/>
      <c r="G793" s="13"/>
      <c r="K793" s="13"/>
      <c r="O793" s="13"/>
    </row>
    <row r="794" spans="3:15" ht="13">
      <c r="C794" s="13"/>
      <c r="G794" s="13"/>
      <c r="K794" s="13"/>
      <c r="O794" s="13"/>
    </row>
    <row r="795" spans="3:15" ht="13">
      <c r="C795" s="13"/>
      <c r="G795" s="13"/>
      <c r="K795" s="13"/>
      <c r="O795" s="13"/>
    </row>
    <row r="796" spans="3:15" ht="13">
      <c r="C796" s="13"/>
      <c r="G796" s="13"/>
      <c r="K796" s="13"/>
      <c r="O796" s="13"/>
    </row>
    <row r="797" spans="3:15" ht="13">
      <c r="C797" s="13"/>
      <c r="G797" s="13"/>
      <c r="K797" s="13"/>
      <c r="O797" s="13"/>
    </row>
    <row r="798" spans="3:15" ht="13">
      <c r="C798" s="13"/>
      <c r="G798" s="13"/>
      <c r="K798" s="13"/>
      <c r="O798" s="13"/>
    </row>
    <row r="799" spans="3:15" ht="13">
      <c r="C799" s="13"/>
      <c r="G799" s="13"/>
      <c r="K799" s="13"/>
      <c r="O799" s="13"/>
    </row>
    <row r="800" spans="3:15" ht="13">
      <c r="C800" s="13"/>
      <c r="G800" s="13"/>
      <c r="K800" s="13"/>
      <c r="O800" s="13"/>
    </row>
    <row r="801" spans="3:15" ht="13">
      <c r="C801" s="13"/>
      <c r="G801" s="13"/>
      <c r="K801" s="13"/>
      <c r="O801" s="13"/>
    </row>
    <row r="802" spans="3:15" ht="13">
      <c r="C802" s="13"/>
      <c r="G802" s="13"/>
      <c r="K802" s="13"/>
      <c r="O802" s="13"/>
    </row>
    <row r="803" spans="3:15" ht="13">
      <c r="C803" s="13"/>
      <c r="G803" s="13"/>
      <c r="K803" s="13"/>
      <c r="O803" s="13"/>
    </row>
    <row r="804" spans="3:15" ht="13">
      <c r="C804" s="13"/>
      <c r="G804" s="13"/>
      <c r="K804" s="13"/>
      <c r="O804" s="13"/>
    </row>
    <row r="805" spans="3:15" ht="13">
      <c r="C805" s="13"/>
      <c r="G805" s="13"/>
      <c r="K805" s="13"/>
      <c r="O805" s="13"/>
    </row>
    <row r="806" spans="3:15" ht="13">
      <c r="C806" s="13"/>
      <c r="G806" s="13"/>
      <c r="K806" s="13"/>
      <c r="O806" s="13"/>
    </row>
    <row r="807" spans="3:15" ht="13">
      <c r="C807" s="13"/>
      <c r="G807" s="13"/>
      <c r="K807" s="13"/>
      <c r="O807" s="13"/>
    </row>
    <row r="808" spans="3:15" ht="13">
      <c r="C808" s="13"/>
      <c r="G808" s="13"/>
      <c r="K808" s="13"/>
      <c r="O808" s="13"/>
    </row>
    <row r="809" spans="3:15" ht="13">
      <c r="C809" s="13"/>
      <c r="G809" s="13"/>
      <c r="K809" s="13"/>
      <c r="O809" s="13"/>
    </row>
    <row r="810" spans="3:15" ht="13">
      <c r="C810" s="13"/>
      <c r="G810" s="13"/>
      <c r="K810" s="13"/>
      <c r="O810" s="13"/>
    </row>
    <row r="811" spans="3:15" ht="13">
      <c r="C811" s="13"/>
      <c r="G811" s="13"/>
      <c r="K811" s="13"/>
      <c r="O811" s="13"/>
    </row>
    <row r="812" spans="3:15" ht="13">
      <c r="C812" s="13"/>
      <c r="G812" s="13"/>
      <c r="K812" s="13"/>
      <c r="O812" s="13"/>
    </row>
    <row r="813" spans="3:15" ht="13">
      <c r="C813" s="13"/>
      <c r="G813" s="13"/>
      <c r="K813" s="13"/>
      <c r="O813" s="13"/>
    </row>
    <row r="814" spans="3:15" ht="13">
      <c r="C814" s="13"/>
      <c r="G814" s="13"/>
      <c r="K814" s="13"/>
      <c r="O814" s="13"/>
    </row>
    <row r="815" spans="3:15" ht="13">
      <c r="C815" s="13"/>
      <c r="G815" s="13"/>
      <c r="K815" s="13"/>
      <c r="O815" s="13"/>
    </row>
    <row r="816" spans="3:15" ht="13">
      <c r="C816" s="13"/>
      <c r="G816" s="13"/>
      <c r="K816" s="13"/>
      <c r="O816" s="13"/>
    </row>
    <row r="817" spans="3:15" ht="13">
      <c r="C817" s="13"/>
      <c r="G817" s="13"/>
      <c r="K817" s="13"/>
      <c r="O817" s="13"/>
    </row>
    <row r="818" spans="3:15" ht="13">
      <c r="C818" s="13"/>
      <c r="G818" s="13"/>
      <c r="K818" s="13"/>
      <c r="O818" s="13"/>
    </row>
    <row r="819" spans="3:15" ht="13">
      <c r="C819" s="13"/>
      <c r="G819" s="13"/>
      <c r="K819" s="13"/>
      <c r="O819" s="13"/>
    </row>
    <row r="820" spans="3:15" ht="13">
      <c r="C820" s="13"/>
      <c r="G820" s="13"/>
      <c r="K820" s="13"/>
      <c r="O820" s="13"/>
    </row>
    <row r="821" spans="3:15" ht="13">
      <c r="C821" s="13"/>
      <c r="G821" s="13"/>
      <c r="K821" s="13"/>
      <c r="O821" s="13"/>
    </row>
    <row r="822" spans="3:15" ht="13">
      <c r="C822" s="13"/>
      <c r="G822" s="13"/>
      <c r="K822" s="13"/>
      <c r="O822" s="13"/>
    </row>
    <row r="823" spans="3:15" ht="13">
      <c r="C823" s="13"/>
      <c r="G823" s="13"/>
      <c r="K823" s="13"/>
      <c r="O823" s="13"/>
    </row>
    <row r="824" spans="3:15" ht="13">
      <c r="C824" s="13"/>
      <c r="G824" s="13"/>
      <c r="K824" s="13"/>
      <c r="O824" s="13"/>
    </row>
    <row r="825" spans="3:15" ht="13">
      <c r="C825" s="13"/>
      <c r="G825" s="13"/>
      <c r="K825" s="13"/>
      <c r="O825" s="13"/>
    </row>
    <row r="826" spans="3:15" ht="13">
      <c r="C826" s="13"/>
      <c r="G826" s="13"/>
      <c r="K826" s="13"/>
      <c r="O826" s="13"/>
    </row>
    <row r="827" spans="3:15" ht="13">
      <c r="C827" s="13"/>
      <c r="G827" s="13"/>
      <c r="K827" s="13"/>
      <c r="O827" s="13"/>
    </row>
    <row r="828" spans="3:15" ht="13">
      <c r="C828" s="13"/>
      <c r="G828" s="13"/>
      <c r="K828" s="13"/>
      <c r="O828" s="13"/>
    </row>
    <row r="829" spans="3:15" ht="13">
      <c r="C829" s="13"/>
      <c r="G829" s="13"/>
      <c r="K829" s="13"/>
      <c r="O829" s="13"/>
    </row>
    <row r="830" spans="3:15" ht="13">
      <c r="C830" s="13"/>
      <c r="G830" s="13"/>
      <c r="K830" s="13"/>
      <c r="O830" s="13"/>
    </row>
    <row r="831" spans="3:15" ht="13">
      <c r="C831" s="13"/>
      <c r="G831" s="13"/>
      <c r="K831" s="13"/>
      <c r="O831" s="13"/>
    </row>
    <row r="832" spans="3:15" ht="13">
      <c r="C832" s="13"/>
      <c r="G832" s="13"/>
      <c r="K832" s="13"/>
      <c r="O832" s="13"/>
    </row>
    <row r="833" spans="3:15" ht="13">
      <c r="C833" s="13"/>
      <c r="G833" s="13"/>
      <c r="K833" s="13"/>
      <c r="O833" s="13"/>
    </row>
    <row r="834" spans="3:15" ht="13">
      <c r="C834" s="13"/>
      <c r="G834" s="13"/>
      <c r="K834" s="13"/>
      <c r="O834" s="13"/>
    </row>
    <row r="835" spans="3:15" ht="13">
      <c r="C835" s="13"/>
      <c r="G835" s="13"/>
      <c r="K835" s="13"/>
      <c r="O835" s="13"/>
    </row>
    <row r="836" spans="3:15" ht="13">
      <c r="C836" s="13"/>
      <c r="G836" s="13"/>
      <c r="K836" s="13"/>
      <c r="O836" s="13"/>
    </row>
    <row r="837" spans="3:15" ht="13">
      <c r="C837" s="13"/>
      <c r="G837" s="13"/>
      <c r="K837" s="13"/>
      <c r="O837" s="13"/>
    </row>
    <row r="838" spans="3:15" ht="13">
      <c r="C838" s="13"/>
      <c r="G838" s="13"/>
      <c r="K838" s="13"/>
      <c r="O838" s="13"/>
    </row>
    <row r="839" spans="3:15" ht="13">
      <c r="C839" s="13"/>
      <c r="G839" s="13"/>
      <c r="K839" s="13"/>
      <c r="O839" s="13"/>
    </row>
    <row r="840" spans="3:15" ht="13">
      <c r="C840" s="13"/>
      <c r="G840" s="13"/>
      <c r="K840" s="13"/>
      <c r="O840" s="13"/>
    </row>
    <row r="841" spans="3:15" ht="13">
      <c r="C841" s="13"/>
      <c r="G841" s="13"/>
      <c r="K841" s="13"/>
      <c r="O841" s="13"/>
    </row>
    <row r="842" spans="3:15" ht="13">
      <c r="C842" s="13"/>
      <c r="G842" s="13"/>
      <c r="K842" s="13"/>
      <c r="O842" s="13"/>
    </row>
    <row r="843" spans="3:15" ht="13">
      <c r="C843" s="13"/>
      <c r="G843" s="13"/>
      <c r="K843" s="13"/>
      <c r="O843" s="13"/>
    </row>
    <row r="844" spans="3:15" ht="13">
      <c r="C844" s="13"/>
      <c r="G844" s="13"/>
      <c r="K844" s="13"/>
      <c r="O844" s="13"/>
    </row>
    <row r="845" spans="3:15" ht="13">
      <c r="C845" s="13"/>
      <c r="G845" s="13"/>
      <c r="K845" s="13"/>
      <c r="O845" s="13"/>
    </row>
    <row r="846" spans="3:15" ht="13">
      <c r="C846" s="13"/>
      <c r="G846" s="13"/>
      <c r="K846" s="13"/>
      <c r="O846" s="13"/>
    </row>
    <row r="847" spans="3:15" ht="13">
      <c r="C847" s="13"/>
      <c r="G847" s="13"/>
      <c r="K847" s="13"/>
      <c r="O847" s="13"/>
    </row>
    <row r="848" spans="3:15" ht="13">
      <c r="C848" s="13"/>
      <c r="G848" s="13"/>
      <c r="K848" s="13"/>
      <c r="O848" s="13"/>
    </row>
    <row r="849" spans="3:15" ht="13">
      <c r="C849" s="13"/>
      <c r="G849" s="13"/>
      <c r="K849" s="13"/>
      <c r="O849" s="13"/>
    </row>
    <row r="850" spans="3:15" ht="13">
      <c r="C850" s="13"/>
      <c r="G850" s="13"/>
      <c r="K850" s="13"/>
      <c r="O850" s="13"/>
    </row>
    <row r="851" spans="3:15" ht="13">
      <c r="C851" s="13"/>
      <c r="G851" s="13"/>
      <c r="K851" s="13"/>
      <c r="O851" s="13"/>
    </row>
    <row r="852" spans="3:15" ht="13">
      <c r="C852" s="13"/>
      <c r="G852" s="13"/>
      <c r="K852" s="13"/>
      <c r="O852" s="13"/>
    </row>
    <row r="853" spans="3:15" ht="13">
      <c r="C853" s="13"/>
      <c r="G853" s="13"/>
      <c r="K853" s="13"/>
      <c r="O853" s="13"/>
    </row>
    <row r="854" spans="3:15" ht="13">
      <c r="C854" s="13"/>
      <c r="G854" s="13"/>
      <c r="K854" s="13"/>
      <c r="O854" s="13"/>
    </row>
    <row r="855" spans="3:15" ht="13">
      <c r="C855" s="13"/>
      <c r="G855" s="13"/>
      <c r="K855" s="13"/>
      <c r="O855" s="13"/>
    </row>
    <row r="856" spans="3:15" ht="13">
      <c r="C856" s="13"/>
      <c r="G856" s="13"/>
      <c r="K856" s="13"/>
      <c r="O856" s="13"/>
    </row>
    <row r="857" spans="3:15" ht="13">
      <c r="C857" s="13"/>
      <c r="G857" s="13"/>
      <c r="K857" s="13"/>
      <c r="O857" s="13"/>
    </row>
    <row r="858" spans="3:15" ht="13">
      <c r="C858" s="13"/>
      <c r="G858" s="13"/>
      <c r="K858" s="13"/>
      <c r="O858" s="13"/>
    </row>
    <row r="859" spans="3:15" ht="13">
      <c r="C859" s="13"/>
      <c r="G859" s="13"/>
      <c r="K859" s="13"/>
      <c r="O859" s="13"/>
    </row>
    <row r="860" spans="3:15" ht="13">
      <c r="C860" s="13"/>
      <c r="G860" s="13"/>
      <c r="K860" s="13"/>
      <c r="O860" s="13"/>
    </row>
    <row r="861" spans="3:15" ht="13">
      <c r="C861" s="13"/>
      <c r="G861" s="13"/>
      <c r="K861" s="13"/>
      <c r="O861" s="13"/>
    </row>
    <row r="862" spans="3:15" ht="13">
      <c r="C862" s="13"/>
      <c r="G862" s="13"/>
      <c r="K862" s="13"/>
      <c r="O862" s="13"/>
    </row>
    <row r="863" spans="3:15" ht="13">
      <c r="C863" s="13"/>
      <c r="G863" s="13"/>
      <c r="K863" s="13"/>
      <c r="O863" s="13"/>
    </row>
    <row r="864" spans="3:15" ht="13">
      <c r="C864" s="13"/>
      <c r="G864" s="13"/>
      <c r="K864" s="13"/>
      <c r="O864" s="13"/>
    </row>
    <row r="865" spans="3:15" ht="13">
      <c r="C865" s="13"/>
      <c r="G865" s="13"/>
      <c r="K865" s="13"/>
      <c r="O865" s="13"/>
    </row>
    <row r="866" spans="3:15" ht="13">
      <c r="C866" s="13"/>
      <c r="G866" s="13"/>
      <c r="K866" s="13"/>
      <c r="O866" s="13"/>
    </row>
    <row r="867" spans="3:15" ht="13">
      <c r="C867" s="13"/>
      <c r="G867" s="13"/>
      <c r="K867" s="13"/>
      <c r="O867" s="13"/>
    </row>
    <row r="868" spans="3:15" ht="13">
      <c r="C868" s="13"/>
      <c r="G868" s="13"/>
      <c r="K868" s="13"/>
      <c r="O868" s="13"/>
    </row>
    <row r="869" spans="3:15" ht="13">
      <c r="C869" s="13"/>
      <c r="G869" s="13"/>
      <c r="K869" s="13"/>
      <c r="O869" s="13"/>
    </row>
    <row r="870" spans="3:15" ht="13">
      <c r="C870" s="13"/>
      <c r="G870" s="13"/>
      <c r="K870" s="13"/>
      <c r="O870" s="13"/>
    </row>
    <row r="871" spans="3:15" ht="13">
      <c r="C871" s="13"/>
      <c r="G871" s="13"/>
      <c r="K871" s="13"/>
      <c r="O871" s="13"/>
    </row>
    <row r="872" spans="3:15" ht="13">
      <c r="C872" s="13"/>
      <c r="G872" s="13"/>
      <c r="K872" s="13"/>
      <c r="O872" s="13"/>
    </row>
    <row r="873" spans="3:15" ht="13">
      <c r="C873" s="13"/>
      <c r="G873" s="13"/>
      <c r="K873" s="13"/>
      <c r="O873" s="13"/>
    </row>
    <row r="874" spans="3:15" ht="13">
      <c r="C874" s="13"/>
      <c r="G874" s="13"/>
      <c r="K874" s="13"/>
      <c r="O874" s="13"/>
    </row>
    <row r="875" spans="3:15" ht="13">
      <c r="C875" s="13"/>
      <c r="G875" s="13"/>
      <c r="K875" s="13"/>
      <c r="O875" s="13"/>
    </row>
    <row r="876" spans="3:15" ht="13">
      <c r="C876" s="13"/>
      <c r="G876" s="13"/>
      <c r="K876" s="13"/>
      <c r="O876" s="13"/>
    </row>
    <row r="877" spans="3:15" ht="13">
      <c r="C877" s="13"/>
      <c r="G877" s="13"/>
      <c r="K877" s="13"/>
      <c r="O877" s="13"/>
    </row>
    <row r="878" spans="3:15" ht="13">
      <c r="C878" s="13"/>
      <c r="G878" s="13"/>
      <c r="K878" s="13"/>
      <c r="O878" s="13"/>
    </row>
    <row r="879" spans="3:15" ht="13">
      <c r="C879" s="13"/>
      <c r="G879" s="13"/>
      <c r="K879" s="13"/>
      <c r="O879" s="13"/>
    </row>
    <row r="880" spans="3:15" ht="13">
      <c r="C880" s="13"/>
      <c r="G880" s="13"/>
      <c r="K880" s="13"/>
      <c r="O880" s="13"/>
    </row>
    <row r="881" spans="3:15" ht="13">
      <c r="C881" s="13"/>
      <c r="G881" s="13"/>
      <c r="K881" s="13"/>
      <c r="O881" s="13"/>
    </row>
    <row r="882" spans="3:15" ht="13">
      <c r="C882" s="13"/>
      <c r="G882" s="13"/>
      <c r="K882" s="13"/>
      <c r="O882" s="13"/>
    </row>
    <row r="883" spans="3:15" ht="13">
      <c r="C883" s="13"/>
      <c r="G883" s="13"/>
      <c r="K883" s="13"/>
      <c r="O883" s="13"/>
    </row>
    <row r="884" spans="3:15" ht="13">
      <c r="C884" s="13"/>
      <c r="G884" s="13"/>
      <c r="K884" s="13"/>
      <c r="O884" s="13"/>
    </row>
    <row r="885" spans="3:15" ht="13">
      <c r="C885" s="13"/>
      <c r="G885" s="13"/>
      <c r="K885" s="13"/>
      <c r="O885" s="13"/>
    </row>
    <row r="886" spans="3:15" ht="13">
      <c r="C886" s="13"/>
      <c r="G886" s="13"/>
      <c r="K886" s="13"/>
      <c r="O886" s="13"/>
    </row>
    <row r="887" spans="3:15" ht="13">
      <c r="C887" s="13"/>
      <c r="G887" s="13"/>
      <c r="K887" s="13"/>
      <c r="O887" s="13"/>
    </row>
    <row r="888" spans="3:15" ht="13">
      <c r="C888" s="13"/>
      <c r="G888" s="13"/>
      <c r="K888" s="13"/>
      <c r="O888" s="13"/>
    </row>
    <row r="889" spans="3:15" ht="13">
      <c r="C889" s="13"/>
      <c r="G889" s="13"/>
      <c r="K889" s="13"/>
      <c r="O889" s="13"/>
    </row>
    <row r="890" spans="3:15" ht="13">
      <c r="C890" s="13"/>
      <c r="G890" s="13"/>
      <c r="K890" s="13"/>
      <c r="O890" s="13"/>
    </row>
    <row r="891" spans="3:15" ht="13">
      <c r="C891" s="13"/>
      <c r="G891" s="13"/>
      <c r="K891" s="13"/>
      <c r="O891" s="13"/>
    </row>
    <row r="892" spans="3:15" ht="13">
      <c r="C892" s="13"/>
      <c r="G892" s="13"/>
      <c r="K892" s="13"/>
      <c r="O892" s="13"/>
    </row>
    <row r="893" spans="3:15" ht="13">
      <c r="C893" s="13"/>
      <c r="G893" s="13"/>
      <c r="K893" s="13"/>
      <c r="O893" s="13"/>
    </row>
    <row r="894" spans="3:15" ht="13">
      <c r="C894" s="13"/>
      <c r="G894" s="13"/>
      <c r="K894" s="13"/>
      <c r="O894" s="13"/>
    </row>
    <row r="895" spans="3:15" ht="13">
      <c r="C895" s="13"/>
      <c r="G895" s="13"/>
      <c r="K895" s="13"/>
      <c r="O895" s="13"/>
    </row>
    <row r="896" spans="3:15" ht="13">
      <c r="C896" s="13"/>
      <c r="G896" s="13"/>
      <c r="K896" s="13"/>
      <c r="O896" s="13"/>
    </row>
    <row r="897" spans="3:15" ht="13">
      <c r="C897" s="13"/>
      <c r="G897" s="13"/>
      <c r="K897" s="13"/>
      <c r="O897" s="13"/>
    </row>
    <row r="898" spans="3:15" ht="13">
      <c r="C898" s="13"/>
      <c r="G898" s="13"/>
      <c r="K898" s="13"/>
      <c r="O898" s="13"/>
    </row>
    <row r="899" spans="3:15" ht="13">
      <c r="C899" s="13"/>
      <c r="G899" s="13"/>
      <c r="K899" s="13"/>
      <c r="O899" s="13"/>
    </row>
    <row r="900" spans="3:15" ht="13">
      <c r="C900" s="13"/>
      <c r="G900" s="13"/>
      <c r="K900" s="13"/>
      <c r="O900" s="13"/>
    </row>
    <row r="901" spans="3:15" ht="13">
      <c r="C901" s="13"/>
      <c r="G901" s="13"/>
      <c r="K901" s="13"/>
      <c r="O901" s="13"/>
    </row>
    <row r="902" spans="3:15" ht="13">
      <c r="C902" s="13"/>
      <c r="G902" s="13"/>
      <c r="K902" s="13"/>
      <c r="O902" s="13"/>
    </row>
    <row r="903" spans="3:15" ht="13">
      <c r="C903" s="13"/>
      <c r="G903" s="13"/>
      <c r="K903" s="13"/>
      <c r="O903" s="13"/>
    </row>
    <row r="904" spans="3:15" ht="13">
      <c r="C904" s="13"/>
      <c r="G904" s="13"/>
      <c r="K904" s="13"/>
      <c r="O904" s="13"/>
    </row>
    <row r="905" spans="3:15" ht="13">
      <c r="C905" s="13"/>
      <c r="G905" s="13"/>
      <c r="K905" s="13"/>
      <c r="O905" s="13"/>
    </row>
    <row r="906" spans="3:15" ht="13">
      <c r="C906" s="13"/>
      <c r="G906" s="13"/>
      <c r="K906" s="13"/>
      <c r="O906" s="13"/>
    </row>
    <row r="907" spans="3:15" ht="13">
      <c r="C907" s="13"/>
      <c r="G907" s="13"/>
      <c r="K907" s="13"/>
      <c r="O907" s="13"/>
    </row>
    <row r="908" spans="3:15" ht="13">
      <c r="C908" s="13"/>
      <c r="G908" s="13"/>
      <c r="K908" s="13"/>
      <c r="O908" s="13"/>
    </row>
    <row r="909" spans="3:15" ht="13">
      <c r="C909" s="13"/>
      <c r="G909" s="13"/>
      <c r="K909" s="13"/>
      <c r="O909" s="13"/>
    </row>
    <row r="910" spans="3:15" ht="13">
      <c r="C910" s="13"/>
      <c r="G910" s="13"/>
      <c r="K910" s="13"/>
      <c r="O910" s="13"/>
    </row>
    <row r="911" spans="3:15" ht="13">
      <c r="C911" s="13"/>
      <c r="G911" s="13"/>
      <c r="K911" s="13"/>
      <c r="O911" s="13"/>
    </row>
    <row r="912" spans="3:15" ht="13">
      <c r="C912" s="13"/>
      <c r="G912" s="13"/>
      <c r="K912" s="13"/>
      <c r="O912" s="13"/>
    </row>
    <row r="913" spans="3:15" ht="13">
      <c r="C913" s="13"/>
      <c r="G913" s="13"/>
      <c r="K913" s="13"/>
      <c r="O913" s="13"/>
    </row>
    <row r="914" spans="3:15" ht="13">
      <c r="C914" s="13"/>
      <c r="G914" s="13"/>
      <c r="K914" s="13"/>
      <c r="O914" s="13"/>
    </row>
    <row r="915" spans="3:15" ht="13">
      <c r="C915" s="13"/>
      <c r="G915" s="13"/>
      <c r="K915" s="13"/>
      <c r="O915" s="13"/>
    </row>
    <row r="916" spans="3:15" ht="13">
      <c r="C916" s="13"/>
      <c r="G916" s="13"/>
      <c r="K916" s="13"/>
      <c r="O916" s="13"/>
    </row>
    <row r="917" spans="3:15" ht="13">
      <c r="C917" s="13"/>
      <c r="G917" s="13"/>
      <c r="K917" s="13"/>
      <c r="O917" s="13"/>
    </row>
    <row r="918" spans="3:15" ht="13">
      <c r="C918" s="13"/>
      <c r="G918" s="13"/>
      <c r="K918" s="13"/>
      <c r="O918" s="13"/>
    </row>
    <row r="919" spans="3:15" ht="13">
      <c r="C919" s="13"/>
      <c r="G919" s="13"/>
      <c r="K919" s="13"/>
      <c r="O919" s="13"/>
    </row>
    <row r="920" spans="3:15" ht="13">
      <c r="C920" s="13"/>
      <c r="G920" s="13"/>
      <c r="K920" s="13"/>
      <c r="O920" s="13"/>
    </row>
    <row r="921" spans="3:15" ht="13">
      <c r="C921" s="13"/>
      <c r="G921" s="13"/>
      <c r="K921" s="13"/>
      <c r="O921" s="13"/>
    </row>
    <row r="922" spans="3:15" ht="13">
      <c r="C922" s="13"/>
      <c r="G922" s="13"/>
      <c r="K922" s="13"/>
      <c r="O922" s="13"/>
    </row>
    <row r="923" spans="3:15" ht="13">
      <c r="C923" s="13"/>
      <c r="G923" s="13"/>
      <c r="K923" s="13"/>
      <c r="O923" s="13"/>
    </row>
    <row r="924" spans="3:15" ht="13">
      <c r="C924" s="13"/>
      <c r="G924" s="13"/>
      <c r="K924" s="13"/>
      <c r="O924" s="13"/>
    </row>
    <row r="925" spans="3:15" ht="13">
      <c r="C925" s="13"/>
      <c r="G925" s="13"/>
      <c r="K925" s="13"/>
      <c r="O925" s="13"/>
    </row>
    <row r="926" spans="3:15" ht="13">
      <c r="C926" s="13"/>
      <c r="G926" s="13"/>
      <c r="K926" s="13"/>
      <c r="O926" s="13"/>
    </row>
    <row r="927" spans="3:15" ht="13">
      <c r="C927" s="13"/>
      <c r="G927" s="13"/>
      <c r="K927" s="13"/>
      <c r="O927" s="13"/>
    </row>
    <row r="928" spans="3:15" ht="13">
      <c r="C928" s="13"/>
      <c r="G928" s="13"/>
      <c r="K928" s="13"/>
      <c r="O928" s="13"/>
    </row>
    <row r="929" spans="3:15" ht="13">
      <c r="C929" s="13"/>
      <c r="G929" s="13"/>
      <c r="K929" s="13"/>
      <c r="O929" s="13"/>
    </row>
    <row r="930" spans="3:15" ht="13">
      <c r="C930" s="13"/>
      <c r="G930" s="13"/>
      <c r="K930" s="13"/>
      <c r="O930" s="13"/>
    </row>
    <row r="931" spans="3:15" ht="13">
      <c r="C931" s="13"/>
      <c r="G931" s="13"/>
      <c r="K931" s="13"/>
      <c r="O931" s="13"/>
    </row>
    <row r="932" spans="3:15" ht="13">
      <c r="C932" s="13"/>
      <c r="G932" s="13"/>
      <c r="K932" s="13"/>
      <c r="O932" s="13"/>
    </row>
    <row r="933" spans="3:15" ht="13">
      <c r="C933" s="13"/>
      <c r="G933" s="13"/>
      <c r="K933" s="13"/>
      <c r="O933" s="13"/>
    </row>
    <row r="934" spans="3:15" ht="13">
      <c r="C934" s="13"/>
      <c r="G934" s="13"/>
      <c r="K934" s="13"/>
      <c r="O934" s="13"/>
    </row>
    <row r="935" spans="3:15" ht="13">
      <c r="C935" s="13"/>
      <c r="G935" s="13"/>
      <c r="K935" s="13"/>
      <c r="O935" s="13"/>
    </row>
    <row r="936" spans="3:15" ht="13">
      <c r="C936" s="13"/>
      <c r="G936" s="13"/>
      <c r="K936" s="13"/>
      <c r="O936" s="13"/>
    </row>
    <row r="937" spans="3:15" ht="13">
      <c r="C937" s="13"/>
      <c r="G937" s="13"/>
      <c r="K937" s="13"/>
      <c r="O937" s="13"/>
    </row>
    <row r="938" spans="3:15" ht="13">
      <c r="C938" s="13"/>
      <c r="G938" s="13"/>
      <c r="K938" s="13"/>
      <c r="O938" s="13"/>
    </row>
    <row r="939" spans="3:15" ht="13">
      <c r="C939" s="13"/>
      <c r="G939" s="13"/>
      <c r="K939" s="13"/>
      <c r="O939" s="13"/>
    </row>
    <row r="940" spans="3:15" ht="13">
      <c r="C940" s="13"/>
      <c r="G940" s="13"/>
      <c r="K940" s="13"/>
      <c r="O940" s="13"/>
    </row>
    <row r="941" spans="3:15" ht="13">
      <c r="C941" s="13"/>
      <c r="G941" s="13"/>
      <c r="K941" s="13"/>
      <c r="O941" s="13"/>
    </row>
    <row r="942" spans="3:15" ht="13">
      <c r="C942" s="13"/>
      <c r="G942" s="13"/>
      <c r="K942" s="13"/>
      <c r="O942" s="13"/>
    </row>
    <row r="943" spans="3:15" ht="13">
      <c r="C943" s="13"/>
      <c r="G943" s="13"/>
      <c r="K943" s="13"/>
      <c r="O943" s="13"/>
    </row>
    <row r="944" spans="3:15" ht="13">
      <c r="C944" s="13"/>
      <c r="G944" s="13"/>
      <c r="K944" s="13"/>
      <c r="O944" s="13"/>
    </row>
    <row r="945" spans="3:15" ht="13">
      <c r="C945" s="13"/>
      <c r="G945" s="13"/>
      <c r="K945" s="13"/>
      <c r="O945" s="13"/>
    </row>
    <row r="946" spans="3:15" ht="13">
      <c r="C946" s="13"/>
      <c r="G946" s="13"/>
      <c r="K946" s="13"/>
      <c r="O946" s="13"/>
    </row>
    <row r="947" spans="3:15" ht="13">
      <c r="C947" s="13"/>
      <c r="G947" s="13"/>
      <c r="K947" s="13"/>
      <c r="O947" s="13"/>
    </row>
    <row r="948" spans="3:15" ht="13">
      <c r="C948" s="13"/>
      <c r="G948" s="13"/>
      <c r="K948" s="13"/>
      <c r="O948" s="13"/>
    </row>
    <row r="949" spans="3:15" ht="13">
      <c r="C949" s="13"/>
      <c r="G949" s="13"/>
      <c r="K949" s="13"/>
      <c r="O949" s="13"/>
    </row>
    <row r="950" spans="3:15" ht="13">
      <c r="C950" s="13"/>
      <c r="G950" s="13"/>
      <c r="K950" s="13"/>
      <c r="O950" s="13"/>
    </row>
    <row r="951" spans="3:15" ht="13">
      <c r="C951" s="13"/>
      <c r="G951" s="13"/>
      <c r="K951" s="13"/>
      <c r="O951" s="13"/>
    </row>
    <row r="952" spans="3:15" ht="13">
      <c r="C952" s="13"/>
      <c r="G952" s="13"/>
      <c r="K952" s="13"/>
      <c r="O952" s="13"/>
    </row>
    <row r="953" spans="3:15" ht="13">
      <c r="C953" s="13"/>
      <c r="G953" s="13"/>
      <c r="K953" s="13"/>
      <c r="O953" s="13"/>
    </row>
    <row r="954" spans="3:15" ht="13">
      <c r="C954" s="13"/>
      <c r="G954" s="13"/>
      <c r="K954" s="13"/>
      <c r="O954" s="13"/>
    </row>
    <row r="955" spans="3:15" ht="13">
      <c r="C955" s="13"/>
      <c r="G955" s="13"/>
      <c r="K955" s="13"/>
      <c r="O955" s="13"/>
    </row>
    <row r="956" spans="3:15" ht="13">
      <c r="C956" s="13"/>
      <c r="G956" s="13"/>
      <c r="K956" s="13"/>
      <c r="O956" s="13"/>
    </row>
    <row r="957" spans="3:15" ht="13">
      <c r="C957" s="13"/>
      <c r="G957" s="13"/>
      <c r="K957" s="13"/>
      <c r="O957" s="13"/>
    </row>
    <row r="958" spans="3:15" ht="13">
      <c r="C958" s="13"/>
      <c r="G958" s="13"/>
      <c r="K958" s="13"/>
      <c r="O958" s="13"/>
    </row>
    <row r="959" spans="3:15" ht="13">
      <c r="C959" s="13"/>
      <c r="G959" s="13"/>
      <c r="K959" s="13"/>
      <c r="O959" s="13"/>
    </row>
    <row r="960" spans="3:15" ht="13">
      <c r="C960" s="13"/>
      <c r="G960" s="13"/>
      <c r="K960" s="13"/>
      <c r="O960" s="13"/>
    </row>
    <row r="961" spans="3:15" ht="13">
      <c r="C961" s="13"/>
      <c r="G961" s="13"/>
      <c r="K961" s="13"/>
      <c r="O961" s="13"/>
    </row>
    <row r="962" spans="3:15" ht="13">
      <c r="C962" s="13"/>
      <c r="G962" s="13"/>
      <c r="K962" s="13"/>
      <c r="O962" s="13"/>
    </row>
    <row r="963" spans="3:15" ht="13">
      <c r="C963" s="13"/>
      <c r="G963" s="13"/>
      <c r="K963" s="13"/>
      <c r="O963" s="13"/>
    </row>
    <row r="964" spans="3:15" ht="13">
      <c r="C964" s="13"/>
      <c r="G964" s="13"/>
      <c r="K964" s="13"/>
      <c r="O964" s="13"/>
    </row>
    <row r="965" spans="3:15" ht="13">
      <c r="C965" s="13"/>
      <c r="G965" s="13"/>
      <c r="K965" s="13"/>
      <c r="O965" s="13"/>
    </row>
    <row r="966" spans="3:15" ht="13">
      <c r="C966" s="13"/>
      <c r="G966" s="13"/>
      <c r="K966" s="13"/>
      <c r="O966" s="13"/>
    </row>
    <row r="967" spans="3:15" ht="13">
      <c r="C967" s="13"/>
      <c r="G967" s="13"/>
      <c r="K967" s="13"/>
      <c r="O967" s="13"/>
    </row>
    <row r="968" spans="3:15" ht="13">
      <c r="C968" s="13"/>
      <c r="G968" s="13"/>
      <c r="K968" s="13"/>
      <c r="O968" s="13"/>
    </row>
    <row r="969" spans="3:15" ht="13">
      <c r="C969" s="13"/>
      <c r="G969" s="13"/>
      <c r="K969" s="13"/>
      <c r="O969" s="13"/>
    </row>
    <row r="970" spans="3:15" ht="13">
      <c r="C970" s="13"/>
      <c r="G970" s="13"/>
      <c r="K970" s="13"/>
      <c r="O970" s="13"/>
    </row>
    <row r="971" spans="3:15" ht="13">
      <c r="C971" s="13"/>
      <c r="G971" s="13"/>
      <c r="K971" s="13"/>
      <c r="O971" s="13"/>
    </row>
    <row r="972" spans="3:15" ht="13">
      <c r="C972" s="13"/>
      <c r="G972" s="13"/>
      <c r="K972" s="13"/>
      <c r="O972" s="13"/>
    </row>
    <row r="973" spans="3:15" ht="13">
      <c r="C973" s="13"/>
      <c r="G973" s="13"/>
      <c r="K973" s="13"/>
      <c r="O973" s="13"/>
    </row>
    <row r="974" spans="3:15" ht="13">
      <c r="C974" s="13"/>
      <c r="G974" s="13"/>
      <c r="K974" s="13"/>
      <c r="O974" s="13"/>
    </row>
    <row r="975" spans="3:15" ht="13">
      <c r="C975" s="13"/>
      <c r="G975" s="13"/>
      <c r="K975" s="13"/>
      <c r="O975" s="13"/>
    </row>
    <row r="976" spans="3:15" ht="13">
      <c r="C976" s="13"/>
      <c r="G976" s="13"/>
      <c r="K976" s="13"/>
      <c r="O976" s="13"/>
    </row>
    <row r="977" spans="3:15" ht="13">
      <c r="C977" s="13"/>
      <c r="G977" s="13"/>
      <c r="K977" s="13"/>
      <c r="O977" s="13"/>
    </row>
    <row r="978" spans="3:15" ht="13">
      <c r="C978" s="13"/>
      <c r="G978" s="13"/>
      <c r="K978" s="13"/>
      <c r="O978" s="13"/>
    </row>
    <row r="979" spans="3:15" ht="13">
      <c r="C979" s="13"/>
      <c r="G979" s="13"/>
      <c r="K979" s="13"/>
      <c r="O979" s="13"/>
    </row>
    <row r="980" spans="3:15" ht="13">
      <c r="C980" s="13"/>
      <c r="G980" s="13"/>
      <c r="K980" s="13"/>
      <c r="O980" s="13"/>
    </row>
    <row r="981" spans="3:15" ht="13">
      <c r="C981" s="13"/>
      <c r="G981" s="13"/>
      <c r="K981" s="13"/>
      <c r="O981" s="13"/>
    </row>
    <row r="982" spans="3:15" ht="13">
      <c r="C982" s="13"/>
      <c r="G982" s="13"/>
      <c r="K982" s="13"/>
      <c r="O982" s="13"/>
    </row>
    <row r="983" spans="3:15" ht="13">
      <c r="C983" s="13"/>
      <c r="G983" s="13"/>
      <c r="K983" s="13"/>
      <c r="O983" s="13"/>
    </row>
    <row r="984" spans="3:15" ht="13">
      <c r="C984" s="13"/>
      <c r="G984" s="13"/>
      <c r="K984" s="13"/>
      <c r="O984" s="13"/>
    </row>
    <row r="985" spans="3:15" ht="13">
      <c r="C985" s="13"/>
      <c r="G985" s="13"/>
      <c r="K985" s="13"/>
      <c r="O985" s="13"/>
    </row>
    <row r="986" spans="3:15" ht="13">
      <c r="C986" s="13"/>
      <c r="G986" s="13"/>
      <c r="K986" s="13"/>
      <c r="O986" s="13"/>
    </row>
    <row r="987" spans="3:15" ht="13">
      <c r="C987" s="13"/>
      <c r="G987" s="13"/>
      <c r="K987" s="13"/>
      <c r="O987" s="13"/>
    </row>
    <row r="988" spans="3:15" ht="13">
      <c r="C988" s="13"/>
      <c r="G988" s="13"/>
      <c r="K988" s="13"/>
      <c r="O988" s="13"/>
    </row>
    <row r="989" spans="3:15" ht="13">
      <c r="C989" s="13"/>
      <c r="G989" s="13"/>
      <c r="K989" s="13"/>
      <c r="O989" s="13"/>
    </row>
    <row r="990" spans="3:15" ht="13">
      <c r="C990" s="13"/>
      <c r="G990" s="13"/>
      <c r="K990" s="13"/>
      <c r="O990" s="13"/>
    </row>
    <row r="991" spans="3:15" ht="13">
      <c r="C991" s="13"/>
      <c r="G991" s="13"/>
      <c r="K991" s="13"/>
      <c r="O991" s="13"/>
    </row>
    <row r="992" spans="3:15" ht="13">
      <c r="C992" s="13"/>
      <c r="G992" s="13"/>
      <c r="K992" s="13"/>
      <c r="O992" s="13"/>
    </row>
    <row r="993" spans="3:15" ht="13">
      <c r="C993" s="13"/>
      <c r="G993" s="13"/>
      <c r="K993" s="13"/>
      <c r="O993" s="13"/>
    </row>
    <row r="994" spans="3:15" ht="13">
      <c r="C994" s="13"/>
      <c r="G994" s="13"/>
      <c r="K994" s="13"/>
      <c r="O994" s="13"/>
    </row>
    <row r="995" spans="3:15" ht="13">
      <c r="C995" s="13"/>
      <c r="G995" s="13"/>
      <c r="K995" s="13"/>
      <c r="O995" s="13"/>
    </row>
    <row r="996" spans="3:15" ht="13">
      <c r="C996" s="13"/>
      <c r="G996" s="13"/>
      <c r="K996" s="13"/>
      <c r="O996" s="13"/>
    </row>
    <row r="997" spans="3:15" ht="13">
      <c r="C997" s="13"/>
      <c r="G997" s="13"/>
      <c r="K997" s="13"/>
      <c r="O997" s="13"/>
    </row>
    <row r="998" spans="3:15" ht="13">
      <c r="C998" s="13"/>
      <c r="G998" s="13"/>
      <c r="K998" s="13"/>
      <c r="O998" s="13"/>
    </row>
    <row r="999" spans="3:15" ht="13">
      <c r="C999" s="13"/>
      <c r="G999" s="13"/>
      <c r="K999" s="13"/>
      <c r="O999" s="13"/>
    </row>
    <row r="1000" spans="3:15" ht="13">
      <c r="C1000" s="13"/>
      <c r="G1000" s="13"/>
      <c r="K1000" s="13"/>
      <c r="O1000" s="13"/>
    </row>
    <row r="1001" spans="3:15" ht="13">
      <c r="C1001" s="13"/>
      <c r="G1001" s="13"/>
      <c r="K1001" s="13"/>
      <c r="O1001" s="13"/>
    </row>
  </sheetData>
  <mergeCells count="15">
    <mergeCell ref="Q1:Q2"/>
    <mergeCell ref="R1:S1"/>
    <mergeCell ref="U1:V1"/>
    <mergeCell ref="A1:A2"/>
    <mergeCell ref="B1:C1"/>
    <mergeCell ref="D1:D33"/>
    <mergeCell ref="E1:E2"/>
    <mergeCell ref="F1:G1"/>
    <mergeCell ref="H1:H33"/>
    <mergeCell ref="I1:I2"/>
    <mergeCell ref="J1:K1"/>
    <mergeCell ref="L1:L33"/>
    <mergeCell ref="M1:M2"/>
    <mergeCell ref="N1:O1"/>
    <mergeCell ref="P1:P33"/>
  </mergeCells>
  <phoneticPr fontId="73" type="noConversion"/>
  <hyperlinks>
    <hyperlink ref="B2" r:id="rId1" xr:uid="{00000000-0004-0000-0A00-000000000000}"/>
    <hyperlink ref="F2" r:id="rId2" xr:uid="{00000000-0004-0000-0A00-000001000000}"/>
    <hyperlink ref="J2" r:id="rId3" xr:uid="{00000000-0004-0000-0A00-000002000000}"/>
    <hyperlink ref="N2" r:id="rId4" xr:uid="{00000000-0004-0000-0A00-000003000000}"/>
    <hyperlink ref="R2" r:id="rId5" xr:uid="{00000000-0004-0000-0A00-000004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V1001"/>
  <sheetViews>
    <sheetView topLeftCell="E1" workbookViewId="0">
      <selection activeCell="R2" sqref="R2"/>
    </sheetView>
  </sheetViews>
  <sheetFormatPr baseColWidth="10" defaultColWidth="12.6640625" defaultRowHeight="15.75" customHeight="1"/>
  <cols>
    <col min="2" max="2" width="15" customWidth="1"/>
    <col min="4" max="4" width="4.83203125" customWidth="1"/>
    <col min="6" max="6" width="43.83203125" customWidth="1"/>
    <col min="8" max="8" width="5.1640625" customWidth="1"/>
    <col min="10" max="10" width="31.5" customWidth="1"/>
    <col min="12" max="12" width="4.33203125" customWidth="1"/>
    <col min="14" max="14" width="14.1640625" customWidth="1"/>
    <col min="16" max="16" width="4.83203125" customWidth="1"/>
    <col min="18" max="18" width="23.1640625" customWidth="1"/>
  </cols>
  <sheetData>
    <row r="1" spans="1:22" ht="17">
      <c r="A1" s="127"/>
      <c r="B1" s="129">
        <v>45677</v>
      </c>
      <c r="C1" s="130"/>
      <c r="D1" s="127"/>
      <c r="E1" s="127"/>
      <c r="F1" s="129">
        <v>45678</v>
      </c>
      <c r="G1" s="130"/>
      <c r="H1" s="127"/>
      <c r="I1" s="127"/>
      <c r="J1" s="129">
        <v>45679</v>
      </c>
      <c r="K1" s="130"/>
      <c r="L1" s="127"/>
      <c r="M1" s="127"/>
      <c r="N1" s="129">
        <v>45680</v>
      </c>
      <c r="O1" s="130"/>
      <c r="P1" s="127"/>
      <c r="Q1" s="127"/>
      <c r="R1" s="129">
        <v>45681</v>
      </c>
      <c r="S1" s="130"/>
      <c r="U1" s="135"/>
      <c r="V1" s="132"/>
    </row>
    <row r="2" spans="1:22" ht="16">
      <c r="A2" s="128"/>
      <c r="B2" s="42" t="s">
        <v>365</v>
      </c>
      <c r="C2" s="2" t="s">
        <v>0</v>
      </c>
      <c r="D2" s="133"/>
      <c r="E2" s="128"/>
      <c r="F2" s="42" t="s">
        <v>366</v>
      </c>
      <c r="G2" s="2" t="s">
        <v>0</v>
      </c>
      <c r="H2" s="133"/>
      <c r="I2" s="128"/>
      <c r="J2" s="50" t="s">
        <v>367</v>
      </c>
      <c r="K2" s="2" t="s">
        <v>0</v>
      </c>
      <c r="L2" s="133"/>
      <c r="M2" s="128"/>
      <c r="N2" s="42" t="s">
        <v>368</v>
      </c>
      <c r="O2" s="2" t="s">
        <v>0</v>
      </c>
      <c r="P2" s="133"/>
      <c r="Q2" s="128"/>
      <c r="R2" s="26" t="s">
        <v>369</v>
      </c>
      <c r="S2" s="2" t="s">
        <v>0</v>
      </c>
      <c r="U2" s="4"/>
      <c r="V2" s="4"/>
    </row>
    <row r="3" spans="1:22" ht="15.75" customHeight="1">
      <c r="A3" s="5" t="s">
        <v>1</v>
      </c>
      <c r="B3" s="2" t="s">
        <v>370</v>
      </c>
      <c r="C3" s="2">
        <v>85</v>
      </c>
      <c r="D3" s="133"/>
      <c r="E3" s="5" t="s">
        <v>1</v>
      </c>
      <c r="F3" s="51" t="s">
        <v>371</v>
      </c>
      <c r="G3" s="2">
        <v>106</v>
      </c>
      <c r="H3" s="133"/>
      <c r="I3" s="5" t="s">
        <v>1</v>
      </c>
      <c r="J3" s="2" t="s">
        <v>372</v>
      </c>
      <c r="K3" s="2">
        <v>126</v>
      </c>
      <c r="L3" s="133"/>
      <c r="M3" s="5" t="s">
        <v>1</v>
      </c>
      <c r="N3" s="2" t="s">
        <v>373</v>
      </c>
      <c r="O3" s="2">
        <v>145</v>
      </c>
      <c r="P3" s="133"/>
      <c r="Q3" s="5" t="s">
        <v>1</v>
      </c>
      <c r="R3" s="2" t="s">
        <v>374</v>
      </c>
      <c r="S3" s="2">
        <v>155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51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51" t="s">
        <v>375</v>
      </c>
      <c r="G5" s="2">
        <v>141</v>
      </c>
      <c r="H5" s="133"/>
      <c r="I5" s="5" t="s">
        <v>3</v>
      </c>
      <c r="J5" s="2" t="s">
        <v>376</v>
      </c>
      <c r="K5" s="2">
        <v>125</v>
      </c>
      <c r="L5" s="133"/>
      <c r="M5" s="5" t="s">
        <v>3</v>
      </c>
      <c r="N5" s="2" t="s">
        <v>377</v>
      </c>
      <c r="O5" s="2">
        <v>145</v>
      </c>
      <c r="P5" s="133"/>
      <c r="Q5" s="5" t="s">
        <v>3</v>
      </c>
      <c r="R5" s="2" t="s">
        <v>378</v>
      </c>
      <c r="S5" s="2">
        <v>150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51"/>
      <c r="G6" s="2"/>
      <c r="H6" s="133"/>
      <c r="I6" s="5" t="s">
        <v>4</v>
      </c>
      <c r="J6" s="2" t="s">
        <v>379</v>
      </c>
      <c r="K6" s="2">
        <v>160</v>
      </c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51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 t="s">
        <v>380</v>
      </c>
      <c r="C8" s="2">
        <v>120</v>
      </c>
      <c r="D8" s="133"/>
      <c r="E8" s="5" t="s">
        <v>6</v>
      </c>
      <c r="F8" s="51"/>
      <c r="G8" s="2"/>
      <c r="H8" s="133"/>
      <c r="I8" s="5" t="s">
        <v>6</v>
      </c>
      <c r="J8" s="2" t="s">
        <v>381</v>
      </c>
      <c r="K8" s="2">
        <v>140</v>
      </c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51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 t="s">
        <v>380</v>
      </c>
      <c r="C10" s="2">
        <v>120</v>
      </c>
      <c r="D10" s="133"/>
      <c r="E10" s="5" t="s">
        <v>8</v>
      </c>
      <c r="F10" s="51"/>
      <c r="G10" s="2"/>
      <c r="H10" s="133"/>
      <c r="I10" s="5" t="s">
        <v>8</v>
      </c>
      <c r="J10" s="2" t="s">
        <v>382</v>
      </c>
      <c r="K10" s="2">
        <v>155</v>
      </c>
      <c r="L10" s="133"/>
      <c r="M10" s="5" t="s">
        <v>8</v>
      </c>
      <c r="N10" s="2"/>
      <c r="O10" s="2"/>
      <c r="P10" s="133"/>
      <c r="Q10" s="5" t="s">
        <v>8</v>
      </c>
      <c r="R10" s="2" t="s">
        <v>383</v>
      </c>
      <c r="S10" s="2">
        <v>175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51"/>
      <c r="G11" s="2"/>
      <c r="H11" s="133"/>
      <c r="I11" s="5" t="s">
        <v>9</v>
      </c>
      <c r="J11" s="2" t="s">
        <v>384</v>
      </c>
      <c r="K11" s="2">
        <v>150</v>
      </c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51"/>
      <c r="G12" s="2"/>
      <c r="H12" s="133"/>
      <c r="I12" s="5" t="s">
        <v>10</v>
      </c>
      <c r="J12" s="2" t="s">
        <v>385</v>
      </c>
      <c r="K12" s="2">
        <v>70</v>
      </c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/>
      <c r="C13" s="2"/>
      <c r="D13" s="133"/>
      <c r="E13" s="5" t="s">
        <v>11</v>
      </c>
      <c r="F13" s="51" t="s">
        <v>386</v>
      </c>
      <c r="G13" s="2">
        <v>120</v>
      </c>
      <c r="H13" s="133"/>
      <c r="I13" s="5" t="s">
        <v>11</v>
      </c>
      <c r="J13" s="2" t="s">
        <v>387</v>
      </c>
      <c r="K13" s="2">
        <v>125</v>
      </c>
      <c r="L13" s="133"/>
      <c r="M13" s="5" t="s">
        <v>11</v>
      </c>
      <c r="N13" s="2" t="s">
        <v>373</v>
      </c>
      <c r="O13" s="2">
        <v>145</v>
      </c>
      <c r="P13" s="133"/>
      <c r="Q13" s="5" t="s">
        <v>11</v>
      </c>
      <c r="R13" s="2" t="s">
        <v>388</v>
      </c>
      <c r="S13" s="2">
        <v>170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51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51"/>
      <c r="G15" s="2"/>
      <c r="H15" s="133"/>
      <c r="I15" s="5" t="s">
        <v>13</v>
      </c>
      <c r="J15" s="2" t="s">
        <v>389</v>
      </c>
      <c r="K15" s="2">
        <v>105</v>
      </c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51" t="s">
        <v>390</v>
      </c>
      <c r="G16" s="2">
        <v>77</v>
      </c>
      <c r="H16" s="133"/>
      <c r="I16" s="18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 t="s">
        <v>391</v>
      </c>
      <c r="S16" s="2">
        <v>175</v>
      </c>
      <c r="T16" s="7"/>
    </row>
    <row r="17" spans="1:21" ht="15.75" customHeight="1">
      <c r="A17" s="5" t="s">
        <v>15</v>
      </c>
      <c r="B17" s="2" t="s">
        <v>392</v>
      </c>
      <c r="C17" s="2">
        <v>105</v>
      </c>
      <c r="D17" s="133"/>
      <c r="E17" s="5" t="s">
        <v>15</v>
      </c>
      <c r="F17" s="51" t="s">
        <v>393</v>
      </c>
      <c r="G17" s="2">
        <v>130</v>
      </c>
      <c r="H17" s="133"/>
      <c r="I17" s="5" t="s">
        <v>15</v>
      </c>
      <c r="J17" s="2" t="s">
        <v>394</v>
      </c>
      <c r="K17" s="2">
        <v>90</v>
      </c>
      <c r="L17" s="133"/>
      <c r="M17" s="5" t="s">
        <v>15</v>
      </c>
      <c r="N17" s="14" t="s">
        <v>395</v>
      </c>
      <c r="O17" s="22">
        <v>135</v>
      </c>
      <c r="P17" s="133"/>
      <c r="Q17" s="5" t="s">
        <v>15</v>
      </c>
      <c r="R17" s="2"/>
      <c r="S17" s="2"/>
      <c r="T17" s="7"/>
      <c r="U17" s="4"/>
    </row>
    <row r="18" spans="1:21" ht="15.75" customHeight="1">
      <c r="A18" s="5" t="s">
        <v>16</v>
      </c>
      <c r="B18" s="2"/>
      <c r="C18" s="2"/>
      <c r="D18" s="133"/>
      <c r="E18" s="5" t="s">
        <v>16</v>
      </c>
      <c r="F18" s="51"/>
      <c r="G18" s="2"/>
      <c r="H18" s="133"/>
      <c r="I18" s="5" t="s">
        <v>16</v>
      </c>
      <c r="J18" s="2"/>
      <c r="K18" s="2"/>
      <c r="L18" s="133"/>
      <c r="M18" s="5" t="s">
        <v>16</v>
      </c>
      <c r="N18" s="2"/>
      <c r="O18" s="2"/>
      <c r="P18" s="133"/>
      <c r="Q18" s="5" t="s">
        <v>16</v>
      </c>
      <c r="R18" s="2"/>
      <c r="S18" s="2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51"/>
      <c r="G19" s="2"/>
      <c r="H19" s="133"/>
      <c r="I19" s="5" t="s">
        <v>17</v>
      </c>
      <c r="J19" s="2" t="s">
        <v>396</v>
      </c>
      <c r="K19" s="2">
        <v>140</v>
      </c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 t="s">
        <v>380</v>
      </c>
      <c r="C20" s="2">
        <v>120</v>
      </c>
      <c r="D20" s="133"/>
      <c r="E20" s="5" t="s">
        <v>18</v>
      </c>
      <c r="F20" s="51"/>
      <c r="G20" s="2"/>
      <c r="H20" s="133"/>
      <c r="I20" s="5" t="s">
        <v>18</v>
      </c>
      <c r="J20" s="2" t="s">
        <v>397</v>
      </c>
      <c r="K20" s="2">
        <v>150</v>
      </c>
      <c r="L20" s="133"/>
      <c r="M20" s="5" t="s">
        <v>18</v>
      </c>
      <c r="N20" s="2" t="s">
        <v>398</v>
      </c>
      <c r="O20" s="2">
        <v>160</v>
      </c>
      <c r="P20" s="133"/>
      <c r="Q20" s="5" t="s">
        <v>18</v>
      </c>
      <c r="R20" s="2"/>
      <c r="S20" s="2"/>
      <c r="T20" s="7"/>
      <c r="U20" s="4"/>
    </row>
    <row r="21" spans="1:21" ht="15.75" customHeight="1">
      <c r="A21" s="44" t="s">
        <v>19</v>
      </c>
      <c r="B21" s="2" t="s">
        <v>370</v>
      </c>
      <c r="C21" s="2">
        <v>85</v>
      </c>
      <c r="D21" s="133"/>
      <c r="E21" s="5" t="s">
        <v>19</v>
      </c>
      <c r="F21" s="51" t="s">
        <v>399</v>
      </c>
      <c r="G21" s="2">
        <v>120</v>
      </c>
      <c r="H21" s="133"/>
      <c r="I21" s="5" t="s">
        <v>19</v>
      </c>
      <c r="J21" s="2" t="s">
        <v>400</v>
      </c>
      <c r="K21" s="2">
        <v>110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 t="s">
        <v>380</v>
      </c>
      <c r="C22" s="2">
        <v>120</v>
      </c>
      <c r="D22" s="133"/>
      <c r="E22" s="5" t="s">
        <v>20</v>
      </c>
      <c r="F22" s="51" t="s">
        <v>401</v>
      </c>
      <c r="G22" s="2">
        <v>115</v>
      </c>
      <c r="H22" s="133"/>
      <c r="I22" s="5" t="s">
        <v>20</v>
      </c>
      <c r="J22" s="2" t="s">
        <v>402</v>
      </c>
      <c r="K22" s="2">
        <v>135</v>
      </c>
      <c r="L22" s="133"/>
      <c r="M22" s="5" t="s">
        <v>20</v>
      </c>
      <c r="N22" s="2" t="s">
        <v>403</v>
      </c>
      <c r="O22" s="2">
        <v>130</v>
      </c>
      <c r="P22" s="133"/>
      <c r="Q22" s="5" t="s">
        <v>20</v>
      </c>
      <c r="R22" s="2" t="s">
        <v>404</v>
      </c>
      <c r="S22" s="2">
        <v>160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51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 t="s">
        <v>380</v>
      </c>
      <c r="C24" s="2">
        <v>120</v>
      </c>
      <c r="D24" s="133"/>
      <c r="E24" s="5" t="s">
        <v>22</v>
      </c>
      <c r="F24" s="51"/>
      <c r="G24" s="2"/>
      <c r="H24" s="133"/>
      <c r="I24" s="5" t="s">
        <v>22</v>
      </c>
      <c r="J24" s="2" t="s">
        <v>405</v>
      </c>
      <c r="K24" s="2">
        <v>139</v>
      </c>
      <c r="L24" s="133"/>
      <c r="M24" s="45" t="s">
        <v>22</v>
      </c>
      <c r="N24" s="2" t="s">
        <v>406</v>
      </c>
      <c r="O24" s="2">
        <v>150</v>
      </c>
      <c r="P24" s="133"/>
      <c r="Q24" s="5" t="s">
        <v>22</v>
      </c>
      <c r="R24" s="2" t="s">
        <v>374</v>
      </c>
      <c r="S24" s="2">
        <v>155</v>
      </c>
      <c r="T24" s="7"/>
    </row>
    <row r="25" spans="1:21" ht="15.75" customHeight="1">
      <c r="A25" s="5" t="s">
        <v>23</v>
      </c>
      <c r="B25" s="2" t="s">
        <v>380</v>
      </c>
      <c r="C25" s="2">
        <v>120</v>
      </c>
      <c r="D25" s="133"/>
      <c r="E25" s="45" t="s">
        <v>23</v>
      </c>
      <c r="F25" s="52" t="s">
        <v>407</v>
      </c>
      <c r="G25" s="2">
        <v>117</v>
      </c>
      <c r="H25" s="133"/>
      <c r="I25" s="5" t="s">
        <v>23</v>
      </c>
      <c r="J25" s="2" t="s">
        <v>408</v>
      </c>
      <c r="K25" s="2">
        <v>140</v>
      </c>
      <c r="L25" s="133"/>
      <c r="M25" s="5" t="s">
        <v>23</v>
      </c>
      <c r="N25" s="2" t="s">
        <v>406</v>
      </c>
      <c r="O25" s="2">
        <v>150</v>
      </c>
      <c r="P25" s="133"/>
      <c r="Q25" s="5" t="s">
        <v>23</v>
      </c>
      <c r="R25" s="2" t="s">
        <v>409</v>
      </c>
      <c r="S25" s="2">
        <v>155</v>
      </c>
      <c r="T25" s="7"/>
      <c r="U25" s="4"/>
    </row>
    <row r="26" spans="1:21" ht="15.75" customHeight="1">
      <c r="A26" s="5" t="s">
        <v>24</v>
      </c>
      <c r="B26" s="2" t="s">
        <v>380</v>
      </c>
      <c r="C26" s="2">
        <v>120</v>
      </c>
      <c r="D26" s="133"/>
      <c r="E26" s="5" t="s">
        <v>24</v>
      </c>
      <c r="F26" s="51"/>
      <c r="G26" s="2"/>
      <c r="H26" s="133"/>
      <c r="I26" s="5" t="s">
        <v>24</v>
      </c>
      <c r="J26" s="2"/>
      <c r="L26" s="133"/>
      <c r="M26" s="5" t="s">
        <v>24</v>
      </c>
      <c r="N26" s="2" t="s">
        <v>410</v>
      </c>
      <c r="O26" s="2">
        <v>145</v>
      </c>
      <c r="P26" s="133"/>
      <c r="Q26" s="5" t="s">
        <v>24</v>
      </c>
      <c r="R26" s="2"/>
      <c r="S26" s="2"/>
      <c r="T26" s="7"/>
    </row>
    <row r="27" spans="1:21" ht="15.75" customHeight="1">
      <c r="A27" s="5" t="s">
        <v>25</v>
      </c>
      <c r="B27" s="2" t="s">
        <v>411</v>
      </c>
      <c r="C27" s="2">
        <v>85</v>
      </c>
      <c r="D27" s="133"/>
      <c r="E27" s="5" t="s">
        <v>25</v>
      </c>
      <c r="F27" s="51"/>
      <c r="G27" s="2"/>
      <c r="H27" s="133"/>
      <c r="I27" s="5" t="s">
        <v>25</v>
      </c>
      <c r="J27" s="2"/>
      <c r="K27" s="2"/>
      <c r="L27" s="133"/>
      <c r="M27" s="5" t="s">
        <v>25</v>
      </c>
      <c r="N27" s="2" t="s">
        <v>398</v>
      </c>
      <c r="O27" s="2">
        <v>160</v>
      </c>
      <c r="P27" s="133"/>
      <c r="Q27" s="5" t="s">
        <v>25</v>
      </c>
      <c r="R27" s="2" t="s">
        <v>374</v>
      </c>
      <c r="S27" s="2">
        <v>155</v>
      </c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51" t="s">
        <v>412</v>
      </c>
      <c r="G28" s="2">
        <v>117</v>
      </c>
      <c r="H28" s="133"/>
      <c r="I28" s="5" t="s">
        <v>26</v>
      </c>
      <c r="J28" s="2"/>
      <c r="K28" s="2"/>
      <c r="L28" s="133"/>
      <c r="M28" s="5" t="s">
        <v>26</v>
      </c>
      <c r="N28" s="2" t="s">
        <v>373</v>
      </c>
      <c r="O28" s="2">
        <v>145</v>
      </c>
      <c r="P28" s="133"/>
      <c r="Q28" s="5" t="s">
        <v>26</v>
      </c>
      <c r="R28" s="2" t="s">
        <v>413</v>
      </c>
      <c r="S28" s="2">
        <v>155</v>
      </c>
      <c r="T28" s="7"/>
    </row>
    <row r="29" spans="1:21" ht="15.75" customHeight="1">
      <c r="A29" s="5" t="s">
        <v>27</v>
      </c>
      <c r="B29" s="2" t="s">
        <v>380</v>
      </c>
      <c r="C29" s="2">
        <v>120</v>
      </c>
      <c r="D29" s="133"/>
      <c r="E29" s="5" t="s">
        <v>27</v>
      </c>
      <c r="F29" s="51" t="s">
        <v>414</v>
      </c>
      <c r="G29" s="2">
        <v>74</v>
      </c>
      <c r="H29" s="133"/>
      <c r="I29" s="5" t="s">
        <v>27</v>
      </c>
      <c r="J29" s="2" t="s">
        <v>415</v>
      </c>
      <c r="K29" s="2">
        <v>121</v>
      </c>
      <c r="L29" s="133"/>
      <c r="M29" s="5" t="s">
        <v>27</v>
      </c>
      <c r="N29" s="2" t="s">
        <v>406</v>
      </c>
      <c r="O29" s="2">
        <v>150</v>
      </c>
      <c r="P29" s="133"/>
      <c r="Q29" s="5" t="s">
        <v>27</v>
      </c>
      <c r="R29" s="2" t="s">
        <v>416</v>
      </c>
      <c r="S29" s="2">
        <v>160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51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/>
      <c r="C31" s="2"/>
      <c r="D31" s="133"/>
      <c r="E31" s="5" t="s">
        <v>29</v>
      </c>
      <c r="F31" s="51"/>
      <c r="G31" s="2"/>
      <c r="H31" s="133"/>
      <c r="I31" s="5" t="s">
        <v>29</v>
      </c>
      <c r="J31" s="2" t="s">
        <v>417</v>
      </c>
      <c r="K31" s="2">
        <v>105</v>
      </c>
      <c r="L31" s="133"/>
      <c r="M31" s="5" t="s">
        <v>29</v>
      </c>
      <c r="N31" s="2" t="s">
        <v>403</v>
      </c>
      <c r="O31" s="2">
        <v>130</v>
      </c>
      <c r="P31" s="133"/>
      <c r="Q31" s="5" t="s">
        <v>29</v>
      </c>
      <c r="R31" s="2" t="s">
        <v>418</v>
      </c>
      <c r="S31" s="2">
        <v>125</v>
      </c>
      <c r="T31" s="7"/>
    </row>
    <row r="32" spans="1:21" ht="15.75" customHeight="1">
      <c r="A32" s="5" t="s">
        <v>30</v>
      </c>
      <c r="B32" s="2" t="s">
        <v>380</v>
      </c>
      <c r="C32" s="2">
        <v>120</v>
      </c>
      <c r="D32" s="133"/>
      <c r="E32" s="5" t="s">
        <v>30</v>
      </c>
      <c r="F32" s="51" t="s">
        <v>419</v>
      </c>
      <c r="G32" s="2">
        <v>135</v>
      </c>
      <c r="H32" s="133"/>
      <c r="I32" s="5" t="s">
        <v>30</v>
      </c>
      <c r="J32" s="2" t="s">
        <v>420</v>
      </c>
      <c r="K32" s="2">
        <v>150</v>
      </c>
      <c r="L32" s="133"/>
      <c r="M32" s="5" t="s">
        <v>30</v>
      </c>
      <c r="N32" s="2" t="s">
        <v>421</v>
      </c>
      <c r="O32" s="2">
        <v>150</v>
      </c>
      <c r="P32" s="133"/>
      <c r="Q32" s="45" t="s">
        <v>30</v>
      </c>
      <c r="R32" s="2" t="s">
        <v>374</v>
      </c>
      <c r="S32" s="2">
        <v>155</v>
      </c>
      <c r="T32" s="7"/>
      <c r="U32" s="4"/>
    </row>
    <row r="33" spans="1:21" ht="15.75" customHeight="1">
      <c r="A33" s="5" t="s">
        <v>320</v>
      </c>
      <c r="B33" s="2" t="s">
        <v>380</v>
      </c>
      <c r="C33" s="2">
        <v>120</v>
      </c>
      <c r="D33" s="128"/>
      <c r="E33" s="5" t="s">
        <v>320</v>
      </c>
      <c r="F33" s="51" t="s">
        <v>375</v>
      </c>
      <c r="G33" s="2">
        <v>141</v>
      </c>
      <c r="H33" s="128"/>
      <c r="I33" s="5" t="s">
        <v>320</v>
      </c>
      <c r="J33" s="2" t="s">
        <v>422</v>
      </c>
      <c r="K33" s="2">
        <v>150</v>
      </c>
      <c r="L33" s="128"/>
      <c r="M33" s="5" t="s">
        <v>320</v>
      </c>
      <c r="N33" s="2" t="s">
        <v>373</v>
      </c>
      <c r="O33" s="2">
        <v>145</v>
      </c>
      <c r="P33" s="128"/>
      <c r="Q33" s="5" t="s">
        <v>320</v>
      </c>
      <c r="R33" s="2" t="s">
        <v>388</v>
      </c>
      <c r="S33" s="2">
        <v>175</v>
      </c>
      <c r="T33" s="7"/>
      <c r="U33" s="4"/>
    </row>
    <row r="34" spans="1:21" ht="15.75" customHeight="1">
      <c r="A34" s="2" t="s">
        <v>31</v>
      </c>
      <c r="B34" s="8"/>
      <c r="C34" s="8"/>
      <c r="E34" s="8" t="s">
        <v>31</v>
      </c>
      <c r="F34" s="53" t="s">
        <v>423</v>
      </c>
      <c r="G34" s="8">
        <v>123</v>
      </c>
      <c r="I34" s="2" t="s">
        <v>31</v>
      </c>
      <c r="J34" s="2" t="s">
        <v>424</v>
      </c>
      <c r="K34" s="2">
        <v>135</v>
      </c>
      <c r="M34" s="2" t="s">
        <v>31</v>
      </c>
      <c r="N34" s="8" t="s">
        <v>395</v>
      </c>
      <c r="O34" s="8">
        <v>135</v>
      </c>
      <c r="Q34" s="2" t="s">
        <v>31</v>
      </c>
      <c r="R34" s="2"/>
      <c r="S34" s="2"/>
    </row>
    <row r="35" spans="1:21" ht="15.75" customHeight="1">
      <c r="A35" s="12" t="s">
        <v>38</v>
      </c>
      <c r="C35" s="4">
        <f>SUM((C3:C33))</f>
        <v>1560</v>
      </c>
      <c r="E35" s="4" t="s">
        <v>37</v>
      </c>
      <c r="G35" s="4">
        <f>SUM((G3:G34))</f>
        <v>1516</v>
      </c>
      <c r="I35" s="12" t="s">
        <v>37</v>
      </c>
      <c r="J35" s="12"/>
      <c r="K35" s="12">
        <f>SUM((K3:K34))</f>
        <v>2721</v>
      </c>
      <c r="M35" s="12" t="s">
        <v>37</v>
      </c>
      <c r="O35" s="4">
        <f>SUM((O3:O34))</f>
        <v>2320</v>
      </c>
      <c r="Q35" s="12" t="s">
        <v>37</v>
      </c>
      <c r="R35" s="12"/>
      <c r="S35" s="12">
        <f>SUM((S3:S33))</f>
        <v>2220</v>
      </c>
      <c r="T35" s="4" t="s">
        <v>425</v>
      </c>
      <c r="U35" s="4">
        <f>S36+O36+K36+G36+C35</f>
        <v>10089</v>
      </c>
    </row>
    <row r="36" spans="1:21" ht="15.75" customHeight="1">
      <c r="A36" s="12"/>
      <c r="E36" s="4" t="s">
        <v>38</v>
      </c>
      <c r="G36" s="4">
        <v>1515</v>
      </c>
      <c r="I36" s="12" t="s">
        <v>38</v>
      </c>
      <c r="J36" s="12"/>
      <c r="K36" s="12">
        <v>2606</v>
      </c>
      <c r="M36" s="12" t="s">
        <v>38</v>
      </c>
      <c r="O36" s="4">
        <v>2320</v>
      </c>
      <c r="Q36" s="12" t="s">
        <v>38</v>
      </c>
      <c r="R36" s="12"/>
      <c r="S36" s="12">
        <v>2088</v>
      </c>
    </row>
    <row r="37" spans="1:21" ht="15.75" customHeight="1">
      <c r="A37" s="12"/>
      <c r="I37" s="12"/>
      <c r="J37" s="12"/>
      <c r="K37" s="12"/>
      <c r="M37" s="12"/>
    </row>
    <row r="38" spans="1:21" ht="15.75" customHeight="1">
      <c r="A38" s="12"/>
      <c r="I38" s="12"/>
      <c r="J38" s="12"/>
      <c r="K38" s="12"/>
      <c r="M38" s="12"/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3"/>
    <mergeCell ref="E1:E2"/>
    <mergeCell ref="F1:G1"/>
    <mergeCell ref="H1:H33"/>
    <mergeCell ref="I1:I2"/>
    <mergeCell ref="J1:K1"/>
    <mergeCell ref="L1:L33"/>
    <mergeCell ref="M1:M2"/>
    <mergeCell ref="N1:O1"/>
    <mergeCell ref="P1:P33"/>
  </mergeCells>
  <phoneticPr fontId="73" type="noConversion"/>
  <hyperlinks>
    <hyperlink ref="B2" r:id="rId1" xr:uid="{00000000-0004-0000-0B00-000000000000}"/>
    <hyperlink ref="F2" r:id="rId2" xr:uid="{00000000-0004-0000-0B00-000001000000}"/>
    <hyperlink ref="J2" r:id="rId3" xr:uid="{00000000-0004-0000-0B00-000002000000}"/>
    <hyperlink ref="N2" r:id="rId4" xr:uid="{00000000-0004-0000-0B00-000003000000}"/>
    <hyperlink ref="R2" r:id="rId5" xr:uid="{00000000-0004-0000-0B00-000004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2"/>
  <sheetViews>
    <sheetView topLeftCell="J1" workbookViewId="0">
      <selection activeCell="V2" sqref="V2"/>
    </sheetView>
  </sheetViews>
  <sheetFormatPr baseColWidth="10" defaultColWidth="12.6640625" defaultRowHeight="15.75" customHeight="1"/>
  <cols>
    <col min="2" max="2" width="37.5" customWidth="1"/>
    <col min="4" max="4" width="4.83203125" customWidth="1"/>
    <col min="6" max="6" width="36.33203125" customWidth="1"/>
    <col min="8" max="8" width="5.1640625" customWidth="1"/>
    <col min="10" max="10" width="27.6640625" customWidth="1"/>
    <col min="12" max="12" width="4.33203125" customWidth="1"/>
    <col min="14" max="14" width="31.1640625" customWidth="1"/>
    <col min="16" max="16" width="4.83203125" customWidth="1"/>
    <col min="18" max="18" width="20.1640625" customWidth="1"/>
    <col min="20" max="20" width="6.1640625" customWidth="1"/>
    <col min="22" max="22" width="29.5" customWidth="1"/>
  </cols>
  <sheetData>
    <row r="1" spans="1:23" ht="17">
      <c r="A1" s="127"/>
      <c r="B1" s="129">
        <v>45691</v>
      </c>
      <c r="C1" s="130"/>
      <c r="D1" s="127"/>
      <c r="E1" s="127"/>
      <c r="F1" s="129">
        <v>45692</v>
      </c>
      <c r="G1" s="130"/>
      <c r="H1" s="127"/>
      <c r="I1" s="127"/>
      <c r="J1" s="129">
        <v>45693</v>
      </c>
      <c r="K1" s="130"/>
      <c r="L1" s="127"/>
      <c r="M1" s="127"/>
      <c r="N1" s="129">
        <v>45694</v>
      </c>
      <c r="O1" s="130"/>
      <c r="P1" s="127"/>
      <c r="Q1" s="127"/>
      <c r="R1" s="129">
        <v>45695</v>
      </c>
      <c r="S1" s="130"/>
      <c r="T1" s="132"/>
      <c r="U1" s="127"/>
      <c r="V1" s="129">
        <v>45696</v>
      </c>
      <c r="W1" s="130"/>
    </row>
    <row r="2" spans="1:23" ht="16">
      <c r="A2" s="128"/>
      <c r="B2" s="42" t="s">
        <v>426</v>
      </c>
      <c r="C2" s="2" t="s">
        <v>0</v>
      </c>
      <c r="D2" s="133"/>
      <c r="E2" s="128"/>
      <c r="F2" s="42" t="s">
        <v>427</v>
      </c>
      <c r="G2" s="2" t="s">
        <v>0</v>
      </c>
      <c r="H2" s="133"/>
      <c r="I2" s="128"/>
      <c r="J2" s="42" t="s">
        <v>428</v>
      </c>
      <c r="K2" s="2" t="s">
        <v>0</v>
      </c>
      <c r="L2" s="133"/>
      <c r="M2" s="128"/>
      <c r="N2" s="42" t="s">
        <v>429</v>
      </c>
      <c r="O2" s="2" t="s">
        <v>0</v>
      </c>
      <c r="P2" s="133"/>
      <c r="Q2" s="128"/>
      <c r="R2" s="42" t="s">
        <v>73</v>
      </c>
      <c r="S2" s="3" t="s">
        <v>0</v>
      </c>
      <c r="T2" s="132"/>
      <c r="U2" s="128"/>
      <c r="V2" s="42" t="s">
        <v>430</v>
      </c>
      <c r="W2" s="2" t="s">
        <v>0</v>
      </c>
    </row>
    <row r="3" spans="1:23" ht="15.75" customHeight="1">
      <c r="A3" s="5" t="s">
        <v>1</v>
      </c>
      <c r="B3" s="2" t="s">
        <v>431</v>
      </c>
      <c r="C3" s="2">
        <v>100</v>
      </c>
      <c r="D3" s="133"/>
      <c r="E3" s="5" t="s">
        <v>1</v>
      </c>
      <c r="F3" s="2" t="s">
        <v>432</v>
      </c>
      <c r="G3" s="2">
        <v>100</v>
      </c>
      <c r="H3" s="133"/>
      <c r="I3" s="5" t="s">
        <v>1</v>
      </c>
      <c r="J3" s="2"/>
      <c r="K3" s="2"/>
      <c r="L3" s="133"/>
      <c r="M3" s="5" t="s">
        <v>1</v>
      </c>
      <c r="N3" s="2" t="s">
        <v>433</v>
      </c>
      <c r="O3" s="2">
        <v>125</v>
      </c>
      <c r="P3" s="133"/>
      <c r="Q3" s="5" t="s">
        <v>1</v>
      </c>
      <c r="R3" s="2"/>
      <c r="S3" s="3"/>
      <c r="T3" s="132"/>
      <c r="U3" s="5" t="s">
        <v>1</v>
      </c>
      <c r="V3" s="2" t="s">
        <v>434</v>
      </c>
      <c r="W3" s="2">
        <v>130</v>
      </c>
    </row>
    <row r="4" spans="1:23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132"/>
      <c r="U4" s="5" t="s">
        <v>2</v>
      </c>
      <c r="V4" s="2"/>
      <c r="W4" s="2"/>
    </row>
    <row r="5" spans="1:23" ht="15.75" customHeight="1">
      <c r="A5" s="5" t="s">
        <v>3</v>
      </c>
      <c r="B5" s="2" t="s">
        <v>435</v>
      </c>
      <c r="C5" s="2">
        <v>125</v>
      </c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287</v>
      </c>
      <c r="O5" s="2">
        <v>150</v>
      </c>
      <c r="P5" s="133"/>
      <c r="Q5" s="5" t="s">
        <v>3</v>
      </c>
      <c r="R5" s="2" t="s">
        <v>436</v>
      </c>
      <c r="S5" s="3">
        <v>150</v>
      </c>
      <c r="T5" s="132"/>
      <c r="U5" s="5" t="s">
        <v>3</v>
      </c>
      <c r="V5" s="2" t="s">
        <v>437</v>
      </c>
      <c r="W5" s="2">
        <v>145</v>
      </c>
    </row>
    <row r="6" spans="1:23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287</v>
      </c>
      <c r="O6" s="2">
        <v>150</v>
      </c>
      <c r="P6" s="133"/>
      <c r="Q6" s="5" t="s">
        <v>4</v>
      </c>
      <c r="R6" s="2"/>
      <c r="S6" s="3"/>
      <c r="T6" s="132"/>
      <c r="U6" s="5" t="s">
        <v>4</v>
      </c>
      <c r="V6" s="2"/>
      <c r="W6" s="2"/>
    </row>
    <row r="7" spans="1:23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132"/>
      <c r="U7" s="5" t="s">
        <v>5</v>
      </c>
      <c r="V7" s="2"/>
      <c r="W7" s="2"/>
    </row>
    <row r="8" spans="1:23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438</v>
      </c>
      <c r="S8" s="3">
        <v>180</v>
      </c>
      <c r="T8" s="132"/>
      <c r="U8" s="5" t="s">
        <v>6</v>
      </c>
      <c r="V8" s="2"/>
      <c r="W8" s="2"/>
    </row>
    <row r="9" spans="1:23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132"/>
      <c r="U9" s="5" t="s">
        <v>7</v>
      </c>
      <c r="V9" s="2"/>
      <c r="W9" s="2"/>
    </row>
    <row r="10" spans="1:23" ht="15.75" customHeight="1">
      <c r="A10" s="5" t="s">
        <v>8</v>
      </c>
      <c r="B10" s="2" t="s">
        <v>439</v>
      </c>
      <c r="C10" s="2">
        <v>155</v>
      </c>
      <c r="D10" s="133"/>
      <c r="E10" s="5" t="s">
        <v>8</v>
      </c>
      <c r="F10" s="2" t="s">
        <v>440</v>
      </c>
      <c r="G10" s="2">
        <v>165</v>
      </c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 t="s">
        <v>441</v>
      </c>
      <c r="S10" s="3">
        <f>150+15</f>
        <v>165</v>
      </c>
      <c r="T10" s="132"/>
      <c r="U10" s="5" t="s">
        <v>8</v>
      </c>
      <c r="V10" s="2" t="s">
        <v>442</v>
      </c>
      <c r="W10" s="2">
        <v>145</v>
      </c>
    </row>
    <row r="11" spans="1:23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132"/>
      <c r="U11" s="5" t="s">
        <v>9</v>
      </c>
      <c r="V11" s="2"/>
      <c r="W11" s="2"/>
    </row>
    <row r="12" spans="1:23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 t="s">
        <v>443</v>
      </c>
      <c r="K12" s="2">
        <v>95</v>
      </c>
      <c r="L12" s="133"/>
      <c r="M12" s="5" t="s">
        <v>10</v>
      </c>
      <c r="N12" s="2" t="s">
        <v>313</v>
      </c>
      <c r="O12" s="2">
        <v>170</v>
      </c>
      <c r="P12" s="133"/>
      <c r="Q12" s="5" t="s">
        <v>10</v>
      </c>
      <c r="R12" s="2"/>
      <c r="S12" s="3"/>
      <c r="T12" s="132"/>
      <c r="U12" s="5" t="s">
        <v>10</v>
      </c>
      <c r="V12" s="2"/>
      <c r="W12" s="2"/>
    </row>
    <row r="13" spans="1:23" ht="15.75" customHeight="1">
      <c r="A13" s="5" t="s">
        <v>11</v>
      </c>
      <c r="B13" s="2" t="s">
        <v>444</v>
      </c>
      <c r="C13" s="2">
        <v>145</v>
      </c>
      <c r="D13" s="133"/>
      <c r="E13" s="5" t="s">
        <v>11</v>
      </c>
      <c r="F13" s="2" t="s">
        <v>445</v>
      </c>
      <c r="G13" s="2">
        <v>150</v>
      </c>
      <c r="H13" s="133"/>
      <c r="I13" s="5" t="s">
        <v>11</v>
      </c>
      <c r="J13" s="2"/>
      <c r="K13" s="2">
        <v>105</v>
      </c>
      <c r="L13" s="133"/>
      <c r="M13" s="5" t="s">
        <v>11</v>
      </c>
      <c r="N13" s="2"/>
      <c r="O13" s="2"/>
      <c r="P13" s="133"/>
      <c r="Q13" s="5" t="s">
        <v>11</v>
      </c>
      <c r="R13" s="2"/>
      <c r="S13" s="3"/>
      <c r="T13" s="132"/>
      <c r="U13" s="5" t="s">
        <v>11</v>
      </c>
      <c r="V13" s="2"/>
      <c r="W13" s="2"/>
    </row>
    <row r="14" spans="1:23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132"/>
      <c r="U14" s="5" t="s">
        <v>12</v>
      </c>
      <c r="V14" s="2"/>
      <c r="W14" s="2"/>
    </row>
    <row r="15" spans="1:23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44" t="s">
        <v>13</v>
      </c>
      <c r="J15" s="2"/>
      <c r="K15" s="2"/>
      <c r="L15" s="133"/>
      <c r="M15" s="5" t="s">
        <v>13</v>
      </c>
      <c r="N15" s="2" t="s">
        <v>287</v>
      </c>
      <c r="O15" s="2">
        <v>150</v>
      </c>
      <c r="P15" s="133"/>
      <c r="Q15" s="5" t="s">
        <v>13</v>
      </c>
      <c r="R15" s="2"/>
      <c r="S15" s="3"/>
      <c r="T15" s="132"/>
      <c r="U15" s="5" t="s">
        <v>13</v>
      </c>
      <c r="V15" s="2" t="s">
        <v>446</v>
      </c>
      <c r="W15" s="2">
        <v>145</v>
      </c>
    </row>
    <row r="16" spans="1:23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 t="s">
        <v>447</v>
      </c>
      <c r="K16" s="2">
        <v>90</v>
      </c>
      <c r="L16" s="133"/>
      <c r="M16" s="5" t="s">
        <v>14</v>
      </c>
      <c r="N16" s="2" t="s">
        <v>448</v>
      </c>
      <c r="O16" s="2">
        <v>140</v>
      </c>
      <c r="P16" s="133"/>
      <c r="Q16" s="5" t="s">
        <v>14</v>
      </c>
      <c r="R16" s="2" t="s">
        <v>449</v>
      </c>
      <c r="S16" s="3">
        <v>115</v>
      </c>
      <c r="T16" s="132"/>
      <c r="U16" s="5" t="s">
        <v>14</v>
      </c>
      <c r="V16" s="2"/>
      <c r="W16" s="2"/>
    </row>
    <row r="17" spans="1:23" ht="15.75" customHeight="1">
      <c r="A17" s="5" t="s">
        <v>15</v>
      </c>
      <c r="B17" s="2" t="s">
        <v>431</v>
      </c>
      <c r="C17" s="2">
        <v>100</v>
      </c>
      <c r="D17" s="133"/>
      <c r="E17" s="5" t="s">
        <v>15</v>
      </c>
      <c r="F17" s="2" t="s">
        <v>450</v>
      </c>
      <c r="G17" s="2">
        <v>150</v>
      </c>
      <c r="H17" s="133"/>
      <c r="I17" s="5" t="s">
        <v>15</v>
      </c>
      <c r="J17" s="2" t="s">
        <v>451</v>
      </c>
      <c r="K17" s="2">
        <v>145</v>
      </c>
      <c r="L17" s="133"/>
      <c r="M17" s="5" t="s">
        <v>15</v>
      </c>
      <c r="N17" s="2" t="s">
        <v>287</v>
      </c>
      <c r="O17" s="2">
        <v>150</v>
      </c>
      <c r="P17" s="133"/>
      <c r="Q17" s="5" t="s">
        <v>15</v>
      </c>
      <c r="R17" s="2" t="s">
        <v>452</v>
      </c>
      <c r="S17" s="3">
        <v>135</v>
      </c>
      <c r="T17" s="132"/>
      <c r="U17" s="5" t="s">
        <v>15</v>
      </c>
      <c r="V17" s="2" t="s">
        <v>446</v>
      </c>
      <c r="W17" s="2">
        <v>145</v>
      </c>
    </row>
    <row r="18" spans="1:23" ht="15.75" customHeight="1">
      <c r="A18" s="5" t="s">
        <v>16</v>
      </c>
      <c r="B18" s="2" t="s">
        <v>453</v>
      </c>
      <c r="C18" s="2">
        <v>95</v>
      </c>
      <c r="D18" s="133"/>
      <c r="E18" s="5" t="s">
        <v>16</v>
      </c>
      <c r="F18" s="2" t="s">
        <v>445</v>
      </c>
      <c r="G18" s="2">
        <v>150</v>
      </c>
      <c r="H18" s="133"/>
      <c r="I18" s="5" t="s">
        <v>16</v>
      </c>
      <c r="J18" s="2" t="s">
        <v>454</v>
      </c>
      <c r="K18" s="2">
        <v>85</v>
      </c>
      <c r="L18" s="133"/>
      <c r="M18" s="5" t="s">
        <v>16</v>
      </c>
      <c r="N18" s="2" t="s">
        <v>313</v>
      </c>
      <c r="O18" s="2">
        <v>170</v>
      </c>
      <c r="P18" s="133"/>
      <c r="Q18" s="5" t="s">
        <v>16</v>
      </c>
      <c r="R18" s="2" t="s">
        <v>455</v>
      </c>
      <c r="S18" s="3">
        <v>160</v>
      </c>
      <c r="T18" s="132"/>
      <c r="U18" s="5" t="s">
        <v>16</v>
      </c>
      <c r="V18" s="2" t="s">
        <v>446</v>
      </c>
      <c r="W18" s="2">
        <v>145</v>
      </c>
    </row>
    <row r="19" spans="1:23" ht="15.75" customHeight="1">
      <c r="A19" s="5" t="s">
        <v>17</v>
      </c>
      <c r="B19" s="2"/>
      <c r="C19" s="2"/>
      <c r="D19" s="133"/>
      <c r="E19" s="5" t="s">
        <v>17</v>
      </c>
      <c r="F19" s="2" t="s">
        <v>456</v>
      </c>
      <c r="G19" s="2">
        <v>130</v>
      </c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 t="s">
        <v>457</v>
      </c>
      <c r="S19" s="3">
        <v>150</v>
      </c>
      <c r="T19" s="132"/>
      <c r="U19" s="44" t="s">
        <v>17</v>
      </c>
      <c r="V19" s="2" t="s">
        <v>458</v>
      </c>
      <c r="W19" s="2">
        <v>130</v>
      </c>
    </row>
    <row r="20" spans="1:23" ht="15.75" customHeight="1">
      <c r="A20" s="5" t="s">
        <v>18</v>
      </c>
      <c r="B20" s="2" t="s">
        <v>459</v>
      </c>
      <c r="C20" s="2">
        <v>155</v>
      </c>
      <c r="D20" s="133"/>
      <c r="E20" s="5" t="s">
        <v>18</v>
      </c>
      <c r="F20" s="2" t="s">
        <v>460</v>
      </c>
      <c r="G20" s="2">
        <v>120</v>
      </c>
      <c r="H20" s="133"/>
      <c r="I20" s="5" t="s">
        <v>18</v>
      </c>
      <c r="J20" s="2" t="s">
        <v>461</v>
      </c>
      <c r="K20" s="2">
        <v>150</v>
      </c>
      <c r="L20" s="133"/>
      <c r="M20" s="5" t="s">
        <v>18</v>
      </c>
      <c r="N20" s="2"/>
      <c r="O20" s="2"/>
      <c r="P20" s="133"/>
      <c r="Q20" s="5" t="s">
        <v>18</v>
      </c>
      <c r="R20" s="2"/>
      <c r="S20" s="3"/>
      <c r="T20" s="132"/>
      <c r="U20" s="5" t="s">
        <v>18</v>
      </c>
      <c r="V20" s="2"/>
      <c r="W20" s="2"/>
    </row>
    <row r="21" spans="1:23" ht="15.75" customHeight="1">
      <c r="A21" s="5" t="s">
        <v>19</v>
      </c>
      <c r="B21" s="2" t="s">
        <v>462</v>
      </c>
      <c r="C21" s="2">
        <v>130</v>
      </c>
      <c r="D21" s="133"/>
      <c r="E21" s="5" t="s">
        <v>19</v>
      </c>
      <c r="F21" s="2" t="s">
        <v>445</v>
      </c>
      <c r="G21" s="2">
        <v>150</v>
      </c>
      <c r="H21" s="133"/>
      <c r="I21" s="5" t="s">
        <v>19</v>
      </c>
      <c r="J21" s="2" t="s">
        <v>454</v>
      </c>
      <c r="K21" s="2">
        <v>85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132"/>
      <c r="U21" s="5" t="s">
        <v>19</v>
      </c>
      <c r="V21" s="2"/>
      <c r="W21" s="2"/>
    </row>
    <row r="22" spans="1:23" ht="15.75" customHeight="1">
      <c r="A22" s="5" t="s">
        <v>20</v>
      </c>
      <c r="B22" s="2" t="s">
        <v>459</v>
      </c>
      <c r="C22" s="2">
        <v>155</v>
      </c>
      <c r="D22" s="133"/>
      <c r="E22" s="45" t="s">
        <v>20</v>
      </c>
      <c r="F22" s="2" t="s">
        <v>463</v>
      </c>
      <c r="G22" s="2">
        <v>140</v>
      </c>
      <c r="H22" s="133"/>
      <c r="I22" s="5" t="s">
        <v>20</v>
      </c>
      <c r="J22" s="2" t="s">
        <v>464</v>
      </c>
      <c r="K22" s="2">
        <v>90</v>
      </c>
      <c r="L22" s="133"/>
      <c r="M22" s="5" t="s">
        <v>20</v>
      </c>
      <c r="N22" s="2" t="s">
        <v>448</v>
      </c>
      <c r="O22" s="2">
        <v>140</v>
      </c>
      <c r="P22" s="133"/>
      <c r="Q22" s="5" t="s">
        <v>20</v>
      </c>
      <c r="R22" s="2" t="s">
        <v>465</v>
      </c>
      <c r="S22" s="3">
        <v>120</v>
      </c>
      <c r="T22" s="132"/>
      <c r="U22" s="5" t="s">
        <v>20</v>
      </c>
      <c r="V22" s="2" t="s">
        <v>466</v>
      </c>
      <c r="W22" s="2">
        <v>130</v>
      </c>
    </row>
    <row r="23" spans="1:23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132"/>
      <c r="U23" s="5" t="s">
        <v>21</v>
      </c>
      <c r="V23" s="2"/>
      <c r="W23" s="2"/>
    </row>
    <row r="24" spans="1:23" ht="15.75" customHeight="1">
      <c r="A24" s="5" t="s">
        <v>22</v>
      </c>
      <c r="B24" s="2" t="s">
        <v>467</v>
      </c>
      <c r="C24" s="2">
        <f>100+55</f>
        <v>155</v>
      </c>
      <c r="D24" s="133"/>
      <c r="E24" s="5" t="s">
        <v>22</v>
      </c>
      <c r="F24" s="2" t="s">
        <v>468</v>
      </c>
      <c r="G24" s="2">
        <f>80+50</f>
        <v>130</v>
      </c>
      <c r="H24" s="133"/>
      <c r="I24" s="5" t="s">
        <v>22</v>
      </c>
      <c r="J24" s="2"/>
      <c r="K24" s="2"/>
      <c r="L24" s="133"/>
      <c r="M24" s="5" t="s">
        <v>22</v>
      </c>
      <c r="N24" s="2"/>
      <c r="O24" s="2"/>
      <c r="P24" s="133"/>
      <c r="Q24" s="5" t="s">
        <v>22</v>
      </c>
      <c r="R24" s="2" t="s">
        <v>469</v>
      </c>
      <c r="S24" s="3">
        <f>150+15</f>
        <v>165</v>
      </c>
      <c r="T24" s="132"/>
      <c r="U24" s="5" t="s">
        <v>22</v>
      </c>
      <c r="V24" s="2" t="s">
        <v>470</v>
      </c>
      <c r="W24" s="2">
        <f>35+20+55+35</f>
        <v>145</v>
      </c>
    </row>
    <row r="25" spans="1:23" ht="15.75" customHeight="1">
      <c r="A25" s="5" t="s">
        <v>23</v>
      </c>
      <c r="B25" s="2" t="s">
        <v>471</v>
      </c>
      <c r="C25" s="2">
        <v>145</v>
      </c>
      <c r="D25" s="133"/>
      <c r="E25" s="5" t="s">
        <v>23</v>
      </c>
      <c r="F25" s="2" t="s">
        <v>472</v>
      </c>
      <c r="G25" s="2">
        <v>110</v>
      </c>
      <c r="H25" s="133"/>
      <c r="I25" s="5" t="s">
        <v>23</v>
      </c>
      <c r="J25" s="2" t="s">
        <v>473</v>
      </c>
      <c r="K25" s="2">
        <v>95</v>
      </c>
      <c r="L25" s="133"/>
      <c r="M25" s="5" t="s">
        <v>23</v>
      </c>
      <c r="N25" s="2" t="s">
        <v>448</v>
      </c>
      <c r="O25" s="2">
        <v>140</v>
      </c>
      <c r="P25" s="133"/>
      <c r="Q25" s="5" t="s">
        <v>23</v>
      </c>
      <c r="R25" s="2" t="s">
        <v>455</v>
      </c>
      <c r="S25" s="3">
        <v>160</v>
      </c>
      <c r="T25" s="132"/>
      <c r="U25" s="5" t="s">
        <v>23</v>
      </c>
      <c r="V25" s="2" t="s">
        <v>474</v>
      </c>
      <c r="W25" s="2">
        <v>150</v>
      </c>
    </row>
    <row r="26" spans="1:23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 t="s">
        <v>475</v>
      </c>
      <c r="K26" s="2">
        <v>125</v>
      </c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132"/>
      <c r="U26" s="5" t="s">
        <v>24</v>
      </c>
      <c r="V26" s="2"/>
      <c r="W26" s="2"/>
    </row>
    <row r="27" spans="1:23" ht="15.75" customHeight="1">
      <c r="A27" s="5" t="s">
        <v>25</v>
      </c>
      <c r="B27" s="2" t="s">
        <v>476</v>
      </c>
      <c r="C27" s="2">
        <v>130</v>
      </c>
      <c r="D27" s="133"/>
      <c r="E27" s="5" t="s">
        <v>25</v>
      </c>
      <c r="F27" s="2" t="s">
        <v>265</v>
      </c>
      <c r="G27" s="2">
        <v>80</v>
      </c>
      <c r="H27" s="133"/>
      <c r="I27" s="5" t="s">
        <v>25</v>
      </c>
      <c r="J27" s="2" t="s">
        <v>477</v>
      </c>
      <c r="K27" s="2">
        <v>130</v>
      </c>
      <c r="L27" s="133"/>
      <c r="M27" s="5" t="s">
        <v>25</v>
      </c>
      <c r="N27" s="2" t="s">
        <v>287</v>
      </c>
      <c r="O27" s="2">
        <v>150</v>
      </c>
      <c r="P27" s="133"/>
      <c r="Q27" s="5" t="s">
        <v>25</v>
      </c>
      <c r="R27" s="2" t="s">
        <v>478</v>
      </c>
      <c r="S27" s="3">
        <v>110</v>
      </c>
      <c r="T27" s="132"/>
      <c r="U27" s="5" t="s">
        <v>25</v>
      </c>
      <c r="V27" s="2"/>
      <c r="W27" s="2"/>
    </row>
    <row r="28" spans="1:23" ht="15.75" customHeight="1">
      <c r="A28" s="5" t="s">
        <v>26</v>
      </c>
      <c r="B28" s="2"/>
      <c r="C28" s="2"/>
      <c r="D28" s="133"/>
      <c r="E28" s="5" t="s">
        <v>26</v>
      </c>
      <c r="F28" s="2" t="s">
        <v>479</v>
      </c>
      <c r="G28" s="2">
        <v>120</v>
      </c>
      <c r="H28" s="133"/>
      <c r="I28" s="5" t="s">
        <v>26</v>
      </c>
      <c r="J28" s="2" t="s">
        <v>480</v>
      </c>
      <c r="K28" s="2">
        <v>135</v>
      </c>
      <c r="L28" s="133"/>
      <c r="M28" s="5" t="s">
        <v>26</v>
      </c>
      <c r="N28" s="2" t="s">
        <v>287</v>
      </c>
      <c r="O28" s="2">
        <v>150</v>
      </c>
      <c r="P28" s="133"/>
      <c r="Q28" s="44" t="s">
        <v>26</v>
      </c>
      <c r="R28" s="2" t="s">
        <v>481</v>
      </c>
      <c r="S28" s="3">
        <v>155</v>
      </c>
      <c r="T28" s="132"/>
      <c r="U28" s="5" t="s">
        <v>26</v>
      </c>
      <c r="V28" s="2"/>
      <c r="W28" s="2"/>
    </row>
    <row r="29" spans="1:23" ht="15.75" customHeight="1">
      <c r="A29" s="45" t="s">
        <v>27</v>
      </c>
      <c r="B29" s="2" t="s">
        <v>482</v>
      </c>
      <c r="C29" s="2">
        <v>130</v>
      </c>
      <c r="D29" s="133"/>
      <c r="E29" s="5" t="s">
        <v>27</v>
      </c>
      <c r="F29" s="2" t="s">
        <v>483</v>
      </c>
      <c r="G29" s="2">
        <v>90</v>
      </c>
      <c r="H29" s="133"/>
      <c r="I29" s="5" t="s">
        <v>27</v>
      </c>
      <c r="J29" s="2" t="s">
        <v>484</v>
      </c>
      <c r="K29" s="2">
        <v>100</v>
      </c>
      <c r="L29" s="133"/>
      <c r="M29" s="5" t="s">
        <v>27</v>
      </c>
      <c r="N29" s="2" t="s">
        <v>485</v>
      </c>
      <c r="O29" s="2">
        <v>120</v>
      </c>
      <c r="P29" s="133"/>
      <c r="Q29" s="5" t="s">
        <v>27</v>
      </c>
      <c r="R29" s="2" t="s">
        <v>486</v>
      </c>
      <c r="S29" s="3">
        <v>140</v>
      </c>
      <c r="T29" s="132"/>
      <c r="U29" s="5" t="s">
        <v>27</v>
      </c>
      <c r="V29" s="2" t="s">
        <v>487</v>
      </c>
      <c r="W29" s="2">
        <v>145</v>
      </c>
    </row>
    <row r="30" spans="1:23" ht="15.75" customHeight="1">
      <c r="A30" s="5" t="s">
        <v>28</v>
      </c>
      <c r="B30" s="2"/>
      <c r="C30" s="2"/>
      <c r="D30" s="133"/>
      <c r="E30" s="5" t="s">
        <v>28</v>
      </c>
      <c r="F30" s="2" t="s">
        <v>488</v>
      </c>
      <c r="G30" s="2">
        <v>110</v>
      </c>
      <c r="H30" s="133"/>
      <c r="I30" s="5" t="s">
        <v>28</v>
      </c>
      <c r="J30" s="2" t="s">
        <v>447</v>
      </c>
      <c r="K30" s="2">
        <v>90</v>
      </c>
      <c r="L30" s="133"/>
      <c r="M30" s="44" t="s">
        <v>28</v>
      </c>
      <c r="N30" s="2" t="s">
        <v>287</v>
      </c>
      <c r="O30" s="2">
        <v>150</v>
      </c>
      <c r="P30" s="133"/>
      <c r="Q30" s="5" t="s">
        <v>28</v>
      </c>
      <c r="R30" s="2"/>
      <c r="S30" s="3"/>
      <c r="T30" s="132"/>
      <c r="U30" s="5" t="s">
        <v>28</v>
      </c>
      <c r="V30" s="2"/>
      <c r="W30" s="2"/>
    </row>
    <row r="31" spans="1:23" ht="15.75" customHeight="1">
      <c r="A31" s="5" t="s">
        <v>29</v>
      </c>
      <c r="B31" s="2" t="s">
        <v>462</v>
      </c>
      <c r="C31" s="2">
        <v>130</v>
      </c>
      <c r="D31" s="133"/>
      <c r="E31" s="5" t="s">
        <v>29</v>
      </c>
      <c r="F31" s="2" t="s">
        <v>265</v>
      </c>
      <c r="G31" s="2">
        <v>80</v>
      </c>
      <c r="H31" s="133"/>
      <c r="I31" s="5" t="s">
        <v>29</v>
      </c>
      <c r="J31" s="2" t="s">
        <v>489</v>
      </c>
      <c r="K31" s="2">
        <v>95</v>
      </c>
      <c r="L31" s="133"/>
      <c r="M31" s="5" t="s">
        <v>29</v>
      </c>
      <c r="N31" s="2" t="s">
        <v>287</v>
      </c>
      <c r="O31" s="2">
        <v>150</v>
      </c>
      <c r="P31" s="133"/>
      <c r="Q31" s="5" t="s">
        <v>29</v>
      </c>
      <c r="R31" s="2" t="s">
        <v>87</v>
      </c>
      <c r="S31" s="3">
        <v>140</v>
      </c>
      <c r="T31" s="132"/>
      <c r="U31" s="5" t="s">
        <v>29</v>
      </c>
      <c r="V31" s="2" t="s">
        <v>434</v>
      </c>
      <c r="W31" s="2">
        <v>130</v>
      </c>
    </row>
    <row r="32" spans="1:23" ht="15.75" customHeight="1">
      <c r="A32" s="5" t="s">
        <v>30</v>
      </c>
      <c r="B32" s="2" t="s">
        <v>490</v>
      </c>
      <c r="C32" s="2">
        <v>155</v>
      </c>
      <c r="D32" s="133"/>
      <c r="E32" s="5" t="s">
        <v>30</v>
      </c>
      <c r="F32" s="2" t="s">
        <v>432</v>
      </c>
      <c r="G32" s="2">
        <v>100</v>
      </c>
      <c r="H32" s="133"/>
      <c r="I32" s="5" t="s">
        <v>30</v>
      </c>
      <c r="J32" s="2" t="s">
        <v>491</v>
      </c>
      <c r="K32" s="2">
        <v>105</v>
      </c>
      <c r="L32" s="133"/>
      <c r="M32" s="5" t="s">
        <v>30</v>
      </c>
      <c r="N32" s="2" t="s">
        <v>492</v>
      </c>
      <c r="O32" s="2">
        <v>144</v>
      </c>
      <c r="P32" s="133"/>
      <c r="Q32" s="5" t="s">
        <v>30</v>
      </c>
      <c r="R32" s="2" t="s">
        <v>87</v>
      </c>
      <c r="S32" s="3">
        <v>140</v>
      </c>
      <c r="T32" s="132"/>
      <c r="U32" s="5" t="s">
        <v>30</v>
      </c>
      <c r="V32" s="2"/>
      <c r="W32" s="2"/>
    </row>
    <row r="33" spans="1:26" ht="15.75" customHeight="1">
      <c r="A33" s="5" t="s">
        <v>320</v>
      </c>
      <c r="B33" s="2" t="s">
        <v>462</v>
      </c>
      <c r="C33" s="2">
        <v>130</v>
      </c>
      <c r="D33" s="128"/>
      <c r="E33" s="5" t="s">
        <v>320</v>
      </c>
      <c r="F33" s="2" t="s">
        <v>445</v>
      </c>
      <c r="G33" s="2">
        <v>150</v>
      </c>
      <c r="H33" s="128"/>
      <c r="I33" s="5" t="s">
        <v>320</v>
      </c>
      <c r="J33" s="47" t="s">
        <v>493</v>
      </c>
      <c r="K33" s="2">
        <v>115</v>
      </c>
      <c r="L33" s="128"/>
      <c r="M33" s="5" t="s">
        <v>320</v>
      </c>
      <c r="N33" s="2" t="s">
        <v>448</v>
      </c>
      <c r="O33" s="2">
        <v>140</v>
      </c>
      <c r="P33" s="128"/>
      <c r="Q33" s="5" t="s">
        <v>320</v>
      </c>
      <c r="R33" s="2" t="s">
        <v>87</v>
      </c>
      <c r="S33" s="3">
        <v>140</v>
      </c>
      <c r="T33" s="132"/>
      <c r="U33" s="5" t="s">
        <v>320</v>
      </c>
      <c r="V33" s="2"/>
      <c r="W33" s="2"/>
    </row>
    <row r="34" spans="1:26" ht="15.75" customHeight="1">
      <c r="A34" s="2" t="s">
        <v>31</v>
      </c>
      <c r="B34" s="8"/>
      <c r="C34" s="8"/>
      <c r="E34" s="8" t="s">
        <v>31</v>
      </c>
      <c r="F34" s="8" t="s">
        <v>494</v>
      </c>
      <c r="G34" s="8">
        <v>30</v>
      </c>
      <c r="I34" s="2" t="s">
        <v>31</v>
      </c>
      <c r="J34" s="2" t="s">
        <v>495</v>
      </c>
      <c r="K34" s="2">
        <v>95</v>
      </c>
      <c r="M34" s="2" t="s">
        <v>31</v>
      </c>
      <c r="N34" s="8" t="s">
        <v>496</v>
      </c>
      <c r="O34" s="8">
        <v>120</v>
      </c>
      <c r="Q34" s="2" t="s">
        <v>31</v>
      </c>
      <c r="R34" s="2"/>
      <c r="S34" s="2"/>
      <c r="T34" s="132"/>
      <c r="U34" s="2" t="s">
        <v>31</v>
      </c>
      <c r="V34" s="2"/>
      <c r="W34" s="2"/>
    </row>
    <row r="35" spans="1:26" ht="15.75" customHeight="1">
      <c r="A35" s="2" t="s">
        <v>32</v>
      </c>
      <c r="B35" s="2" t="s">
        <v>431</v>
      </c>
      <c r="C35" s="8">
        <v>100</v>
      </c>
      <c r="E35" s="2" t="s">
        <v>32</v>
      </c>
      <c r="F35" s="2" t="s">
        <v>445</v>
      </c>
      <c r="G35" s="2">
        <v>150</v>
      </c>
      <c r="I35" s="2" t="s">
        <v>32</v>
      </c>
      <c r="J35" s="2" t="s">
        <v>480</v>
      </c>
      <c r="K35" s="2">
        <v>135</v>
      </c>
      <c r="M35" s="2" t="s">
        <v>32</v>
      </c>
      <c r="N35" s="2" t="s">
        <v>287</v>
      </c>
      <c r="O35" s="8">
        <v>150</v>
      </c>
      <c r="Q35" s="2" t="s">
        <v>32</v>
      </c>
      <c r="R35" s="2" t="s">
        <v>497</v>
      </c>
      <c r="S35" s="3">
        <v>160</v>
      </c>
      <c r="T35" s="132"/>
      <c r="U35" s="2" t="s">
        <v>32</v>
      </c>
      <c r="V35" s="2" t="s">
        <v>498</v>
      </c>
      <c r="W35" s="2">
        <v>145</v>
      </c>
    </row>
    <row r="36" spans="1:26" ht="15.75" customHeight="1">
      <c r="A36" s="12" t="s">
        <v>37</v>
      </c>
      <c r="C36" s="4">
        <f>SUM((C3:C35))</f>
        <v>2235</v>
      </c>
      <c r="E36" s="4" t="s">
        <v>37</v>
      </c>
      <c r="G36" s="4">
        <f>SUM((G3:G35))</f>
        <v>2405</v>
      </c>
      <c r="I36" s="12" t="s">
        <v>37</v>
      </c>
      <c r="J36" s="12"/>
      <c r="K36" s="12">
        <f>SUM((K3:K33))</f>
        <v>1835</v>
      </c>
      <c r="M36" s="12" t="s">
        <v>37</v>
      </c>
      <c r="O36" s="4">
        <f>SUM((O3:O35))</f>
        <v>2759</v>
      </c>
      <c r="Q36" s="12" t="s">
        <v>37</v>
      </c>
      <c r="R36" s="12"/>
      <c r="S36" s="12">
        <f>SUM((S3:S35))</f>
        <v>2485</v>
      </c>
      <c r="T36" s="132"/>
      <c r="U36" s="12" t="s">
        <v>37</v>
      </c>
      <c r="V36" s="12"/>
      <c r="W36" s="12">
        <f>SUM((W3:W35))</f>
        <v>1830</v>
      </c>
    </row>
    <row r="37" spans="1:26" ht="15.75" customHeight="1">
      <c r="A37" s="12" t="s">
        <v>38</v>
      </c>
      <c r="C37" s="4">
        <v>2435</v>
      </c>
      <c r="E37" s="4" t="s">
        <v>38</v>
      </c>
      <c r="G37" s="4">
        <v>2405</v>
      </c>
      <c r="I37" s="12" t="s">
        <v>38</v>
      </c>
      <c r="J37" s="12"/>
      <c r="K37" s="12">
        <v>1880</v>
      </c>
      <c r="M37" s="12" t="s">
        <v>38</v>
      </c>
      <c r="O37" s="4">
        <v>2714</v>
      </c>
      <c r="Q37" s="12" t="s">
        <v>38</v>
      </c>
      <c r="R37" s="12"/>
      <c r="S37" s="12">
        <v>2515</v>
      </c>
      <c r="T37" s="132"/>
      <c r="U37" s="12" t="s">
        <v>38</v>
      </c>
      <c r="V37" s="12"/>
      <c r="W37" s="12">
        <v>1830</v>
      </c>
      <c r="Y37" s="4" t="s">
        <v>499</v>
      </c>
      <c r="Z37" s="4">
        <f>W37+S37+O37++K37+G37+C37</f>
        <v>13779</v>
      </c>
    </row>
    <row r="38" spans="1:26" ht="15.75" customHeight="1">
      <c r="A38" s="12"/>
      <c r="I38" s="12"/>
      <c r="J38" s="12"/>
      <c r="K38" s="12"/>
      <c r="M38" s="12"/>
    </row>
    <row r="39" spans="1:26" ht="15.75" customHeight="1">
      <c r="A39" s="12"/>
      <c r="I39" s="12"/>
      <c r="J39" s="12"/>
      <c r="K39" s="12"/>
      <c r="M39" s="12"/>
    </row>
    <row r="40" spans="1:26" ht="15.75" customHeight="1">
      <c r="A40" s="12"/>
      <c r="I40" s="12"/>
      <c r="J40" s="12"/>
      <c r="K40" s="12"/>
      <c r="M40" s="12"/>
    </row>
    <row r="41" spans="1:26" ht="15.75" customHeight="1">
      <c r="A41" s="12"/>
      <c r="I41" s="12"/>
      <c r="J41" s="12"/>
      <c r="K41" s="12"/>
      <c r="M41" s="12"/>
    </row>
    <row r="42" spans="1:26" ht="15.75" customHeight="1">
      <c r="A42" s="12"/>
      <c r="I42" s="12"/>
      <c r="J42" s="12"/>
      <c r="K42" s="12"/>
      <c r="M42" s="12"/>
    </row>
    <row r="43" spans="1:26" ht="15.75" customHeight="1">
      <c r="A43" s="12"/>
      <c r="I43" s="12"/>
      <c r="J43" s="12"/>
      <c r="K43" s="12"/>
      <c r="M43" s="12"/>
    </row>
    <row r="44" spans="1:26" ht="15.75" customHeight="1">
      <c r="A44" s="12"/>
      <c r="I44" s="12"/>
      <c r="J44" s="12"/>
      <c r="K44" s="12"/>
      <c r="M44" s="12"/>
    </row>
    <row r="45" spans="1:26" ht="15.75" customHeight="1">
      <c r="A45" s="12"/>
      <c r="I45" s="12"/>
      <c r="J45" s="12"/>
      <c r="K45" s="12"/>
      <c r="M45" s="12"/>
    </row>
    <row r="46" spans="1:26" ht="15.75" customHeight="1">
      <c r="A46" s="12"/>
      <c r="I46" s="12"/>
      <c r="J46" s="12"/>
      <c r="K46" s="12"/>
      <c r="M46" s="12"/>
    </row>
    <row r="47" spans="1:26" ht="15.75" customHeight="1">
      <c r="A47" s="12"/>
      <c r="I47" s="12"/>
      <c r="J47" s="12"/>
      <c r="K47" s="12"/>
      <c r="M47" s="12"/>
    </row>
    <row r="48" spans="1:26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</sheetData>
  <mergeCells count="17">
    <mergeCell ref="A1:A2"/>
    <mergeCell ref="B1:C1"/>
    <mergeCell ref="D1:D33"/>
    <mergeCell ref="E1:E2"/>
    <mergeCell ref="F1:G1"/>
    <mergeCell ref="H1:H33"/>
    <mergeCell ref="I1:I2"/>
    <mergeCell ref="R1:S1"/>
    <mergeCell ref="U1:U2"/>
    <mergeCell ref="V1:W1"/>
    <mergeCell ref="J1:K1"/>
    <mergeCell ref="L1:L33"/>
    <mergeCell ref="M1:M2"/>
    <mergeCell ref="N1:O1"/>
    <mergeCell ref="P1:P33"/>
    <mergeCell ref="Q1:Q2"/>
    <mergeCell ref="T1:T37"/>
  </mergeCells>
  <phoneticPr fontId="73" type="noConversion"/>
  <hyperlinks>
    <hyperlink ref="B2" r:id="rId1" xr:uid="{00000000-0004-0000-0C00-000000000000}"/>
    <hyperlink ref="F2" r:id="rId2" xr:uid="{00000000-0004-0000-0C00-000001000000}"/>
    <hyperlink ref="J2" r:id="rId3" xr:uid="{00000000-0004-0000-0C00-000002000000}"/>
    <hyperlink ref="N2" r:id="rId4" xr:uid="{00000000-0004-0000-0C00-000003000000}"/>
    <hyperlink ref="R2" r:id="rId5" xr:uid="{00000000-0004-0000-0C00-000004000000}"/>
    <hyperlink ref="V2" r:id="rId6" xr:uid="{00000000-0004-0000-0C00-000005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V1001"/>
  <sheetViews>
    <sheetView topLeftCell="C1" workbookViewId="0">
      <selection activeCell="R2" sqref="R2"/>
    </sheetView>
  </sheetViews>
  <sheetFormatPr baseColWidth="10" defaultColWidth="12.6640625" defaultRowHeight="15.75" customHeight="1"/>
  <cols>
    <col min="2" max="2" width="27.1640625" customWidth="1"/>
    <col min="4" max="4" width="4.83203125" customWidth="1"/>
    <col min="6" max="6" width="26.1640625" customWidth="1"/>
    <col min="8" max="8" width="5.1640625" customWidth="1"/>
    <col min="10" max="10" width="23" customWidth="1"/>
    <col min="12" max="12" width="4.33203125" customWidth="1"/>
    <col min="14" max="14" width="24" customWidth="1"/>
    <col min="16" max="16" width="4.83203125" customWidth="1"/>
    <col min="18" max="18" width="23.6640625" customWidth="1"/>
    <col min="19" max="19" width="9.1640625" customWidth="1"/>
  </cols>
  <sheetData>
    <row r="1" spans="1:22" ht="17">
      <c r="A1" s="127"/>
      <c r="B1" s="129">
        <v>45698</v>
      </c>
      <c r="C1" s="130"/>
      <c r="D1" s="127"/>
      <c r="E1" s="127"/>
      <c r="F1" s="129">
        <v>45699</v>
      </c>
      <c r="G1" s="130"/>
      <c r="H1" s="127"/>
      <c r="I1" s="127"/>
      <c r="J1" s="129">
        <v>45700</v>
      </c>
      <c r="K1" s="130"/>
      <c r="L1" s="127"/>
      <c r="M1" s="127"/>
      <c r="N1" s="129">
        <v>45701</v>
      </c>
      <c r="O1" s="130"/>
      <c r="P1" s="127" t="s">
        <v>500</v>
      </c>
      <c r="Q1" s="127"/>
      <c r="R1" s="129">
        <v>45702</v>
      </c>
      <c r="S1" s="130"/>
      <c r="U1" s="135"/>
      <c r="V1" s="132"/>
    </row>
    <row r="2" spans="1:22" ht="16">
      <c r="A2" s="128"/>
      <c r="B2" s="37" t="s">
        <v>501</v>
      </c>
      <c r="C2" s="2" t="s">
        <v>0</v>
      </c>
      <c r="D2" s="133"/>
      <c r="E2" s="128"/>
      <c r="F2" s="50" t="s">
        <v>502</v>
      </c>
      <c r="G2" s="2" t="s">
        <v>0</v>
      </c>
      <c r="H2" s="133"/>
      <c r="I2" s="128"/>
      <c r="J2" s="26" t="s">
        <v>503</v>
      </c>
      <c r="K2" s="2" t="s">
        <v>0</v>
      </c>
      <c r="L2" s="133"/>
      <c r="M2" s="128"/>
      <c r="N2" s="42" t="s">
        <v>324</v>
      </c>
      <c r="O2" s="2" t="s">
        <v>0</v>
      </c>
      <c r="P2" s="133"/>
      <c r="Q2" s="128"/>
      <c r="R2" s="26" t="s">
        <v>504</v>
      </c>
      <c r="S2" s="3" t="s">
        <v>0</v>
      </c>
      <c r="U2" s="4"/>
      <c r="V2" s="4"/>
    </row>
    <row r="3" spans="1:22" ht="15.75" customHeight="1">
      <c r="A3" s="5" t="s">
        <v>1</v>
      </c>
      <c r="B3" s="2" t="s">
        <v>505</v>
      </c>
      <c r="C3" s="2">
        <v>130</v>
      </c>
      <c r="D3" s="133"/>
      <c r="E3" s="5" t="s">
        <v>1</v>
      </c>
      <c r="F3" s="2" t="s">
        <v>370</v>
      </c>
      <c r="G3" s="2">
        <v>120</v>
      </c>
      <c r="H3" s="133"/>
      <c r="I3" s="18" t="s">
        <v>1</v>
      </c>
      <c r="J3" s="2" t="s">
        <v>506</v>
      </c>
      <c r="K3" s="2">
        <v>160</v>
      </c>
      <c r="L3" s="133"/>
      <c r="M3" s="5" t="s">
        <v>1</v>
      </c>
      <c r="N3" s="2" t="s">
        <v>507</v>
      </c>
      <c r="O3" s="2">
        <v>110</v>
      </c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45" t="s">
        <v>3</v>
      </c>
      <c r="N5" s="2" t="s">
        <v>508</v>
      </c>
      <c r="O5" s="2">
        <v>145</v>
      </c>
      <c r="P5" s="133"/>
      <c r="Q5" s="5" t="s">
        <v>3</v>
      </c>
      <c r="R5" s="2" t="s">
        <v>509</v>
      </c>
      <c r="S5" s="3">
        <v>155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 t="s">
        <v>506</v>
      </c>
      <c r="K6" s="2">
        <v>160</v>
      </c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45" t="s">
        <v>6</v>
      </c>
      <c r="R8" s="2" t="s">
        <v>509</v>
      </c>
      <c r="S8" s="3">
        <v>155</v>
      </c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510</v>
      </c>
      <c r="C10" s="2">
        <v>130</v>
      </c>
      <c r="D10" s="133"/>
      <c r="E10" s="5" t="s">
        <v>8</v>
      </c>
      <c r="F10" s="2" t="s">
        <v>511</v>
      </c>
      <c r="G10" s="2">
        <v>157</v>
      </c>
      <c r="H10" s="133"/>
      <c r="I10" s="5" t="s">
        <v>8</v>
      </c>
      <c r="J10" s="2"/>
      <c r="K10" s="2"/>
      <c r="L10" s="133"/>
      <c r="M10" s="5" t="s">
        <v>8</v>
      </c>
      <c r="N10" s="2"/>
      <c r="O10" s="3"/>
      <c r="P10" s="133"/>
      <c r="Q10" s="5" t="s">
        <v>8</v>
      </c>
      <c r="R10" s="2"/>
      <c r="S10" s="3"/>
      <c r="T10" s="7"/>
    </row>
    <row r="11" spans="1:22" ht="15.75" customHeight="1">
      <c r="A11" s="5" t="s">
        <v>9</v>
      </c>
      <c r="B11" s="2" t="s">
        <v>512</v>
      </c>
      <c r="C11" s="2">
        <v>130</v>
      </c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/>
      <c r="C13" s="2"/>
      <c r="D13" s="133"/>
      <c r="E13" s="5" t="s">
        <v>11</v>
      </c>
      <c r="F13" s="2" t="s">
        <v>513</v>
      </c>
      <c r="G13" s="2">
        <v>128</v>
      </c>
      <c r="H13" s="133"/>
      <c r="I13" s="5" t="s">
        <v>11</v>
      </c>
      <c r="J13" s="2"/>
      <c r="K13" s="2"/>
      <c r="L13" s="133"/>
      <c r="M13" s="5" t="s">
        <v>11</v>
      </c>
      <c r="N13" s="2"/>
      <c r="O13" s="2"/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 t="s">
        <v>514</v>
      </c>
      <c r="C14" s="2">
        <v>95</v>
      </c>
      <c r="D14" s="133"/>
      <c r="E14" s="45" t="s">
        <v>12</v>
      </c>
      <c r="F14" s="2" t="s">
        <v>515</v>
      </c>
      <c r="G14" s="2">
        <v>139</v>
      </c>
      <c r="H14" s="133"/>
      <c r="I14" s="5" t="s">
        <v>12</v>
      </c>
      <c r="J14" s="2" t="s">
        <v>506</v>
      </c>
      <c r="K14" s="2">
        <v>160</v>
      </c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510</v>
      </c>
      <c r="C15" s="2">
        <v>130</v>
      </c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516</v>
      </c>
      <c r="O15" s="2">
        <v>85</v>
      </c>
      <c r="P15" s="133"/>
      <c r="Q15" s="5" t="s">
        <v>13</v>
      </c>
      <c r="R15" s="2" t="s">
        <v>509</v>
      </c>
      <c r="S15" s="3">
        <v>155</v>
      </c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2" t="s">
        <v>517</v>
      </c>
      <c r="C17" s="2">
        <v>130</v>
      </c>
      <c r="D17" s="133"/>
      <c r="E17" s="5" t="s">
        <v>15</v>
      </c>
      <c r="F17" s="2" t="s">
        <v>511</v>
      </c>
      <c r="G17" s="2">
        <v>157</v>
      </c>
      <c r="H17" s="133"/>
      <c r="I17" s="5" t="s">
        <v>15</v>
      </c>
      <c r="J17" s="2" t="s">
        <v>506</v>
      </c>
      <c r="K17" s="2">
        <v>160</v>
      </c>
      <c r="L17" s="133"/>
      <c r="M17" s="5" t="s">
        <v>15</v>
      </c>
      <c r="N17" s="2" t="s">
        <v>518</v>
      </c>
      <c r="O17" s="2">
        <v>85</v>
      </c>
      <c r="P17" s="133"/>
      <c r="Q17" s="5" t="s">
        <v>15</v>
      </c>
      <c r="R17" s="2" t="s">
        <v>519</v>
      </c>
      <c r="S17" s="3">
        <v>150</v>
      </c>
      <c r="T17" s="7"/>
      <c r="U17" s="4"/>
    </row>
    <row r="18" spans="1:21" ht="15.75" customHeight="1">
      <c r="A18" s="45" t="s">
        <v>16</v>
      </c>
      <c r="B18" s="2" t="s">
        <v>512</v>
      </c>
      <c r="C18" s="2">
        <v>130</v>
      </c>
      <c r="D18" s="133"/>
      <c r="E18" s="5" t="s">
        <v>16</v>
      </c>
      <c r="F18" s="2" t="s">
        <v>370</v>
      </c>
      <c r="G18" s="2">
        <v>120</v>
      </c>
      <c r="H18" s="133"/>
      <c r="I18" s="5" t="s">
        <v>16</v>
      </c>
      <c r="J18" s="2" t="s">
        <v>506</v>
      </c>
      <c r="K18" s="2">
        <v>160</v>
      </c>
      <c r="L18" s="133"/>
      <c r="M18" s="5" t="s">
        <v>16</v>
      </c>
      <c r="N18" s="2" t="s">
        <v>520</v>
      </c>
      <c r="O18" s="2">
        <v>145</v>
      </c>
      <c r="P18" s="133"/>
      <c r="Q18" s="5" t="s">
        <v>16</v>
      </c>
      <c r="R18" s="2"/>
      <c r="S18" s="3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 t="s">
        <v>521</v>
      </c>
      <c r="K19" s="2">
        <v>150</v>
      </c>
      <c r="L19" s="133"/>
      <c r="M19" s="5" t="s">
        <v>17</v>
      </c>
      <c r="N19" s="2" t="s">
        <v>520</v>
      </c>
      <c r="O19" s="2">
        <v>145</v>
      </c>
      <c r="P19" s="133"/>
      <c r="Q19" s="5" t="s">
        <v>17</v>
      </c>
      <c r="R19" s="2" t="s">
        <v>509</v>
      </c>
      <c r="S19" s="3">
        <v>155</v>
      </c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522</v>
      </c>
      <c r="K20" s="2">
        <v>160</v>
      </c>
      <c r="L20" s="133"/>
      <c r="M20" s="5" t="s">
        <v>18</v>
      </c>
      <c r="N20" s="2" t="s">
        <v>520</v>
      </c>
      <c r="O20" s="2">
        <v>145</v>
      </c>
      <c r="P20" s="133"/>
      <c r="Q20" s="5" t="s">
        <v>18</v>
      </c>
      <c r="R20" s="2" t="s">
        <v>523</v>
      </c>
      <c r="S20" s="3">
        <v>150</v>
      </c>
      <c r="T20" s="7"/>
      <c r="U20" s="4"/>
    </row>
    <row r="21" spans="1:21" ht="15.75" customHeight="1">
      <c r="A21" s="5" t="s">
        <v>19</v>
      </c>
      <c r="B21" s="2" t="s">
        <v>524</v>
      </c>
      <c r="C21" s="2">
        <v>90</v>
      </c>
      <c r="D21" s="133"/>
      <c r="E21" s="5" t="s">
        <v>19</v>
      </c>
      <c r="F21" s="2" t="s">
        <v>370</v>
      </c>
      <c r="G21" s="2">
        <v>120</v>
      </c>
      <c r="H21" s="133"/>
      <c r="I21" s="5" t="s">
        <v>19</v>
      </c>
      <c r="J21" s="2" t="s">
        <v>506</v>
      </c>
      <c r="K21" s="2">
        <v>160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525</v>
      </c>
      <c r="C22" s="2">
        <v>130</v>
      </c>
      <c r="D22" s="133"/>
      <c r="E22" s="5" t="s">
        <v>20</v>
      </c>
      <c r="F22" s="2" t="s">
        <v>513</v>
      </c>
      <c r="G22" s="2">
        <v>128</v>
      </c>
      <c r="H22" s="133"/>
      <c r="I22" s="5" t="s">
        <v>20</v>
      </c>
      <c r="J22" s="2" t="s">
        <v>526</v>
      </c>
      <c r="K22" s="2">
        <v>150</v>
      </c>
      <c r="L22" s="133"/>
      <c r="M22" s="5" t="s">
        <v>20</v>
      </c>
      <c r="N22" s="2" t="s">
        <v>527</v>
      </c>
      <c r="O22" s="2">
        <v>140</v>
      </c>
      <c r="P22" s="133"/>
      <c r="Q22" s="5" t="s">
        <v>20</v>
      </c>
      <c r="R22" s="2" t="s">
        <v>528</v>
      </c>
      <c r="S22" s="3">
        <v>155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529</v>
      </c>
      <c r="C24" s="2">
        <v>95</v>
      </c>
      <c r="D24" s="133"/>
      <c r="E24" s="5" t="s">
        <v>22</v>
      </c>
      <c r="F24" s="2" t="s">
        <v>530</v>
      </c>
      <c r="G24" s="2">
        <f>128+19</f>
        <v>147</v>
      </c>
      <c r="H24" s="133"/>
      <c r="I24" s="5" t="s">
        <v>22</v>
      </c>
      <c r="J24" s="2"/>
      <c r="K24" s="2"/>
      <c r="L24" s="133"/>
      <c r="M24" s="5" t="s">
        <v>22</v>
      </c>
      <c r="N24" s="2" t="s">
        <v>520</v>
      </c>
      <c r="O24" s="3">
        <v>145</v>
      </c>
      <c r="P24" s="133"/>
      <c r="Q24" s="5" t="s">
        <v>22</v>
      </c>
      <c r="R24" s="2" t="s">
        <v>509</v>
      </c>
      <c r="S24" s="3">
        <v>155</v>
      </c>
      <c r="T24" s="7"/>
    </row>
    <row r="25" spans="1:21" ht="15.75" customHeight="1">
      <c r="A25" s="5" t="s">
        <v>23</v>
      </c>
      <c r="B25" s="2" t="s">
        <v>531</v>
      </c>
      <c r="C25" s="2">
        <v>120</v>
      </c>
      <c r="D25" s="133"/>
      <c r="E25" s="5" t="s">
        <v>23</v>
      </c>
      <c r="F25" s="2" t="s">
        <v>511</v>
      </c>
      <c r="G25" s="2">
        <v>157</v>
      </c>
      <c r="H25" s="133"/>
      <c r="I25" s="5" t="s">
        <v>23</v>
      </c>
      <c r="J25" s="2" t="s">
        <v>506</v>
      </c>
      <c r="K25" s="2">
        <v>160</v>
      </c>
      <c r="L25" s="133"/>
      <c r="M25" s="5" t="s">
        <v>23</v>
      </c>
      <c r="N25" s="2" t="s">
        <v>520</v>
      </c>
      <c r="O25" s="3">
        <v>145</v>
      </c>
      <c r="P25" s="133"/>
      <c r="Q25" s="5" t="s">
        <v>23</v>
      </c>
      <c r="R25" s="2" t="s">
        <v>509</v>
      </c>
      <c r="S25" s="3">
        <v>155</v>
      </c>
      <c r="T25" s="7"/>
      <c r="U25" s="4"/>
    </row>
    <row r="26" spans="1:21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 t="s">
        <v>532</v>
      </c>
      <c r="C27" s="2">
        <v>130</v>
      </c>
      <c r="D27" s="133"/>
      <c r="E27" s="5" t="s">
        <v>25</v>
      </c>
      <c r="F27" s="2" t="s">
        <v>511</v>
      </c>
      <c r="G27" s="2">
        <v>157</v>
      </c>
      <c r="H27" s="133"/>
      <c r="I27" s="5" t="s">
        <v>25</v>
      </c>
      <c r="J27" s="2" t="s">
        <v>506</v>
      </c>
      <c r="K27" s="2">
        <v>160</v>
      </c>
      <c r="L27" s="133"/>
      <c r="M27" s="5" t="s">
        <v>25</v>
      </c>
      <c r="N27" s="2" t="s">
        <v>520</v>
      </c>
      <c r="O27" s="2">
        <v>145</v>
      </c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 t="s">
        <v>532</v>
      </c>
      <c r="C28" s="2">
        <v>130</v>
      </c>
      <c r="D28" s="133"/>
      <c r="E28" s="5" t="s">
        <v>26</v>
      </c>
      <c r="F28" s="2" t="s">
        <v>533</v>
      </c>
      <c r="G28" s="2">
        <v>159</v>
      </c>
      <c r="H28" s="133"/>
      <c r="I28" s="5" t="s">
        <v>26</v>
      </c>
      <c r="J28" s="2" t="s">
        <v>506</v>
      </c>
      <c r="K28" s="2">
        <v>160</v>
      </c>
      <c r="L28" s="133"/>
      <c r="M28" s="5" t="s">
        <v>26</v>
      </c>
      <c r="N28" s="2" t="s">
        <v>520</v>
      </c>
      <c r="O28" s="2">
        <v>145</v>
      </c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534</v>
      </c>
      <c r="C29" s="2">
        <v>130</v>
      </c>
      <c r="D29" s="133"/>
      <c r="E29" s="5" t="s">
        <v>27</v>
      </c>
      <c r="F29" s="2" t="s">
        <v>535</v>
      </c>
      <c r="G29" s="2">
        <v>95</v>
      </c>
      <c r="H29" s="133"/>
      <c r="I29" s="5" t="s">
        <v>27</v>
      </c>
      <c r="J29" s="2" t="s">
        <v>526</v>
      </c>
      <c r="K29" s="2">
        <v>150</v>
      </c>
      <c r="L29" s="133"/>
      <c r="M29" s="5" t="s">
        <v>27</v>
      </c>
      <c r="N29" s="2" t="s">
        <v>520</v>
      </c>
      <c r="O29" s="2">
        <v>145</v>
      </c>
      <c r="P29" s="133"/>
      <c r="Q29" s="5" t="s">
        <v>27</v>
      </c>
      <c r="R29" s="2" t="s">
        <v>536</v>
      </c>
      <c r="S29" s="3">
        <v>130</v>
      </c>
      <c r="T29" s="7"/>
    </row>
    <row r="30" spans="1:21" ht="14">
      <c r="A30" s="5" t="s">
        <v>28</v>
      </c>
      <c r="B30" s="2"/>
      <c r="C30" s="2"/>
      <c r="D30" s="133"/>
      <c r="E30" s="5" t="s">
        <v>28</v>
      </c>
      <c r="F30" s="54" t="s">
        <v>537</v>
      </c>
      <c r="G30" s="2">
        <v>139</v>
      </c>
      <c r="H30" s="133"/>
      <c r="I30" s="5" t="s">
        <v>28</v>
      </c>
      <c r="J30" s="2" t="s">
        <v>506</v>
      </c>
      <c r="K30" s="2">
        <v>160</v>
      </c>
      <c r="L30" s="133"/>
      <c r="M30" s="5" t="s">
        <v>28</v>
      </c>
      <c r="N30" s="2" t="s">
        <v>520</v>
      </c>
      <c r="O30" s="2">
        <v>145</v>
      </c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/>
      <c r="C31" s="2"/>
      <c r="D31" s="133"/>
      <c r="E31" s="5" t="s">
        <v>29</v>
      </c>
      <c r="F31" s="2" t="s">
        <v>513</v>
      </c>
      <c r="G31" s="2">
        <v>128</v>
      </c>
      <c r="H31" s="133"/>
      <c r="I31" s="5" t="s">
        <v>29</v>
      </c>
      <c r="J31" s="2" t="s">
        <v>538</v>
      </c>
      <c r="K31" s="2">
        <v>130</v>
      </c>
      <c r="L31" s="133"/>
      <c r="M31" s="5" t="s">
        <v>29</v>
      </c>
      <c r="N31" s="2" t="s">
        <v>520</v>
      </c>
      <c r="O31" s="3">
        <v>145</v>
      </c>
      <c r="P31" s="133"/>
      <c r="Q31" s="5" t="s">
        <v>29</v>
      </c>
      <c r="R31" s="4" t="s">
        <v>539</v>
      </c>
      <c r="S31" s="4">
        <v>135</v>
      </c>
      <c r="T31" s="7"/>
    </row>
    <row r="32" spans="1:21" ht="15.75" customHeight="1">
      <c r="A32" s="5" t="s">
        <v>30</v>
      </c>
      <c r="B32" s="2" t="s">
        <v>514</v>
      </c>
      <c r="C32" s="2">
        <v>95</v>
      </c>
      <c r="D32" s="133"/>
      <c r="E32" s="5" t="s">
        <v>30</v>
      </c>
      <c r="F32" s="2" t="s">
        <v>540</v>
      </c>
      <c r="G32" s="2">
        <v>150</v>
      </c>
      <c r="H32" s="133"/>
      <c r="I32" s="5" t="s">
        <v>30</v>
      </c>
      <c r="J32" s="2" t="s">
        <v>541</v>
      </c>
      <c r="K32" s="2">
        <v>160</v>
      </c>
      <c r="L32" s="133"/>
      <c r="M32" s="5" t="s">
        <v>30</v>
      </c>
      <c r="N32" s="2" t="s">
        <v>542</v>
      </c>
      <c r="O32" s="2">
        <v>150</v>
      </c>
      <c r="P32" s="133"/>
      <c r="Q32" s="5" t="s">
        <v>30</v>
      </c>
      <c r="R32" s="2" t="s">
        <v>543</v>
      </c>
      <c r="S32" s="2">
        <v>140</v>
      </c>
      <c r="T32" s="7"/>
      <c r="U32" s="4"/>
    </row>
    <row r="33" spans="1:21" ht="15.75" customHeight="1">
      <c r="A33" s="2" t="s">
        <v>31</v>
      </c>
      <c r="B33" s="8"/>
      <c r="C33" s="8"/>
      <c r="D33" s="128"/>
      <c r="E33" s="8" t="s">
        <v>31</v>
      </c>
      <c r="F33" s="8" t="s">
        <v>544</v>
      </c>
      <c r="G33" s="8">
        <v>134</v>
      </c>
      <c r="H33" s="128"/>
      <c r="I33" s="2" t="s">
        <v>31</v>
      </c>
      <c r="J33" s="2" t="s">
        <v>545</v>
      </c>
      <c r="K33" s="2">
        <v>140</v>
      </c>
      <c r="L33" s="128"/>
      <c r="M33" s="2" t="s">
        <v>31</v>
      </c>
      <c r="N33" s="8" t="s">
        <v>546</v>
      </c>
      <c r="O33" s="8">
        <v>150</v>
      </c>
      <c r="P33" s="128"/>
      <c r="Q33" s="2" t="s">
        <v>31</v>
      </c>
      <c r="R33" s="2"/>
      <c r="T33" s="7"/>
      <c r="U33" s="4"/>
    </row>
    <row r="34" spans="1:21" ht="15.75" customHeight="1">
      <c r="A34" s="2" t="s">
        <v>32</v>
      </c>
      <c r="B34" s="2"/>
      <c r="C34" s="8"/>
      <c r="E34" s="2" t="s">
        <v>32</v>
      </c>
      <c r="F34" s="2" t="s">
        <v>533</v>
      </c>
      <c r="G34" s="2">
        <v>159</v>
      </c>
      <c r="I34" s="2" t="s">
        <v>32</v>
      </c>
      <c r="J34" s="2" t="s">
        <v>506</v>
      </c>
      <c r="K34" s="2">
        <v>160</v>
      </c>
      <c r="M34" s="2" t="s">
        <v>32</v>
      </c>
      <c r="N34" s="2" t="s">
        <v>520</v>
      </c>
      <c r="O34" s="3">
        <v>145</v>
      </c>
      <c r="Q34" s="2" t="s">
        <v>32</v>
      </c>
      <c r="R34" s="2" t="s">
        <v>509</v>
      </c>
      <c r="S34" s="3">
        <v>155</v>
      </c>
      <c r="T34" s="7"/>
      <c r="U34" s="4"/>
    </row>
    <row r="35" spans="1:21" ht="15.75" customHeight="1">
      <c r="A35" s="12" t="s">
        <v>37</v>
      </c>
      <c r="C35" s="4">
        <f>SUM((C3:C32))</f>
        <v>1795</v>
      </c>
      <c r="E35" s="4" t="s">
        <v>37</v>
      </c>
      <c r="G35" s="4">
        <f>SUM((G3:G33))</f>
        <v>2335</v>
      </c>
      <c r="I35" s="12" t="s">
        <v>37</v>
      </c>
      <c r="J35" s="12"/>
      <c r="K35" s="12">
        <f>SUM((K3:K34))</f>
        <v>2800</v>
      </c>
      <c r="M35" s="12" t="s">
        <v>37</v>
      </c>
      <c r="O35" s="4">
        <f>SUM((O3:O33))</f>
        <v>2315</v>
      </c>
      <c r="Q35" s="12" t="s">
        <v>37</v>
      </c>
      <c r="R35" s="12"/>
      <c r="S35" s="12">
        <f>SUM((S3:S34))</f>
        <v>1945</v>
      </c>
    </row>
    <row r="36" spans="1:21" ht="15.75" customHeight="1">
      <c r="A36" s="12" t="s">
        <v>38</v>
      </c>
      <c r="C36" s="4">
        <v>1830</v>
      </c>
      <c r="E36" s="4" t="s">
        <v>38</v>
      </c>
      <c r="G36" s="4">
        <v>2494</v>
      </c>
      <c r="I36" s="12" t="s">
        <v>38</v>
      </c>
      <c r="J36" s="12"/>
      <c r="K36" s="12">
        <v>2800</v>
      </c>
      <c r="M36" s="12" t="s">
        <v>38</v>
      </c>
      <c r="O36" s="4">
        <v>2465</v>
      </c>
      <c r="Q36" s="12" t="s">
        <v>38</v>
      </c>
      <c r="R36" s="12"/>
      <c r="S36" s="12">
        <v>1760</v>
      </c>
    </row>
    <row r="37" spans="1:21" ht="15.75" customHeight="1">
      <c r="A37" s="12"/>
      <c r="I37" s="12"/>
      <c r="J37" s="12"/>
      <c r="K37" s="12"/>
      <c r="M37" s="12"/>
    </row>
    <row r="38" spans="1:21" ht="15.75" customHeight="1">
      <c r="A38" s="12"/>
      <c r="I38" s="12"/>
      <c r="J38" s="12"/>
      <c r="K38" s="12"/>
      <c r="M38" s="12"/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3"/>
    <mergeCell ref="E1:E2"/>
    <mergeCell ref="F1:G1"/>
    <mergeCell ref="H1:H33"/>
    <mergeCell ref="I1:I2"/>
    <mergeCell ref="J1:K1"/>
    <mergeCell ref="L1:L33"/>
    <mergeCell ref="M1:M2"/>
    <mergeCell ref="N1:O1"/>
    <mergeCell ref="P1:P33"/>
  </mergeCells>
  <phoneticPr fontId="73" type="noConversion"/>
  <hyperlinks>
    <hyperlink ref="B2" r:id="rId1" xr:uid="{00000000-0004-0000-0D00-000000000000}"/>
    <hyperlink ref="F2" r:id="rId2" xr:uid="{00000000-0004-0000-0D00-000001000000}"/>
    <hyperlink ref="J2" r:id="rId3" xr:uid="{00000000-0004-0000-0D00-000002000000}"/>
    <hyperlink ref="N2" r:id="rId4" xr:uid="{00000000-0004-0000-0D00-000003000000}"/>
    <hyperlink ref="R2" r:id="rId5" xr:uid="{00000000-0004-0000-0D00-000004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V1001"/>
  <sheetViews>
    <sheetView topLeftCell="I1" workbookViewId="0">
      <selection activeCell="R2" sqref="R2"/>
    </sheetView>
  </sheetViews>
  <sheetFormatPr baseColWidth="10" defaultColWidth="12.6640625" defaultRowHeight="15.75" customHeight="1"/>
  <cols>
    <col min="2" max="2" width="31" customWidth="1"/>
    <col min="4" max="4" width="4.83203125" customWidth="1"/>
    <col min="6" max="6" width="23.1640625" customWidth="1"/>
    <col min="8" max="8" width="5.1640625" customWidth="1"/>
    <col min="10" max="10" width="21.1640625" customWidth="1"/>
    <col min="12" max="12" width="4.33203125" customWidth="1"/>
    <col min="14" max="14" width="44.5" customWidth="1"/>
    <col min="16" max="16" width="4.83203125" customWidth="1"/>
    <col min="18" max="18" width="61.1640625" customWidth="1"/>
  </cols>
  <sheetData>
    <row r="1" spans="1:22" ht="17">
      <c r="A1" s="127"/>
      <c r="B1" s="129">
        <v>45705</v>
      </c>
      <c r="C1" s="130"/>
      <c r="D1" s="127"/>
      <c r="E1" s="127"/>
      <c r="F1" s="129">
        <v>45706</v>
      </c>
      <c r="G1" s="130"/>
      <c r="H1" s="127"/>
      <c r="I1" s="127"/>
      <c r="J1" s="129">
        <v>45707</v>
      </c>
      <c r="K1" s="130"/>
      <c r="L1" s="127"/>
      <c r="M1" s="127"/>
      <c r="N1" s="129">
        <v>45708</v>
      </c>
      <c r="O1" s="130"/>
      <c r="P1" s="127"/>
      <c r="Q1" s="127"/>
      <c r="R1" s="129">
        <v>45709</v>
      </c>
      <c r="S1" s="130"/>
      <c r="U1" s="135"/>
      <c r="V1" s="132"/>
    </row>
    <row r="2" spans="1:22" ht="16">
      <c r="A2" s="128"/>
      <c r="B2" s="55" t="s">
        <v>547</v>
      </c>
      <c r="C2" s="2" t="s">
        <v>0</v>
      </c>
      <c r="D2" s="133"/>
      <c r="E2" s="128"/>
      <c r="F2" s="42" t="s">
        <v>548</v>
      </c>
      <c r="G2" s="2" t="s">
        <v>0</v>
      </c>
      <c r="H2" s="133"/>
      <c r="I2" s="128"/>
      <c r="J2" s="56" t="s">
        <v>549</v>
      </c>
      <c r="K2" s="2" t="s">
        <v>0</v>
      </c>
      <c r="L2" s="133"/>
      <c r="M2" s="128"/>
      <c r="N2" s="26" t="s">
        <v>550</v>
      </c>
      <c r="O2" s="2" t="s">
        <v>0</v>
      </c>
      <c r="P2" s="133"/>
      <c r="Q2" s="128"/>
      <c r="R2" s="26" t="s">
        <v>551</v>
      </c>
      <c r="S2" s="3" t="s">
        <v>0</v>
      </c>
      <c r="U2" s="4"/>
      <c r="V2" s="4"/>
    </row>
    <row r="3" spans="1:22" ht="15.75" customHeight="1">
      <c r="A3" s="5" t="s">
        <v>1</v>
      </c>
      <c r="B3" s="2" t="s">
        <v>552</v>
      </c>
      <c r="C3" s="2">
        <v>120</v>
      </c>
      <c r="D3" s="133"/>
      <c r="E3" s="5" t="s">
        <v>1</v>
      </c>
      <c r="F3" s="2" t="s">
        <v>553</v>
      </c>
      <c r="G3" s="2">
        <v>140</v>
      </c>
      <c r="H3" s="133"/>
      <c r="I3" s="5" t="s">
        <v>1</v>
      </c>
      <c r="J3" s="2" t="s">
        <v>554</v>
      </c>
      <c r="K3" s="2">
        <v>110</v>
      </c>
      <c r="L3" s="133"/>
      <c r="M3" s="5" t="s">
        <v>1</v>
      </c>
      <c r="N3" s="2" t="s">
        <v>555</v>
      </c>
      <c r="O3" s="2">
        <v>125</v>
      </c>
      <c r="P3" s="133"/>
      <c r="Q3" s="5" t="s">
        <v>1</v>
      </c>
      <c r="R3" s="2" t="s">
        <v>556</v>
      </c>
      <c r="S3" s="3">
        <v>147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45" t="s">
        <v>2</v>
      </c>
      <c r="R4" s="2" t="s">
        <v>557</v>
      </c>
      <c r="S4" s="57">
        <v>230</v>
      </c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558</v>
      </c>
      <c r="O5" s="2">
        <v>145</v>
      </c>
      <c r="P5" s="133"/>
      <c r="Q5" s="5" t="s">
        <v>3</v>
      </c>
      <c r="R5" s="2" t="s">
        <v>559</v>
      </c>
      <c r="S5" s="3">
        <v>146</v>
      </c>
      <c r="T5" s="7"/>
    </row>
    <row r="6" spans="1:22" ht="15.75" customHeight="1">
      <c r="A6" s="5" t="s">
        <v>4</v>
      </c>
      <c r="B6" s="2" t="s">
        <v>560</v>
      </c>
      <c r="C6" s="2">
        <v>165</v>
      </c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561</v>
      </c>
      <c r="S8" s="3">
        <v>368</v>
      </c>
      <c r="T8" s="7"/>
    </row>
    <row r="9" spans="1:22" ht="15.75" customHeight="1">
      <c r="A9" s="45" t="s">
        <v>7</v>
      </c>
      <c r="B9" s="2" t="s">
        <v>562</v>
      </c>
      <c r="C9" s="2">
        <v>155</v>
      </c>
      <c r="D9" s="133"/>
      <c r="E9" s="5" t="s">
        <v>7</v>
      </c>
      <c r="F9" s="8" t="s">
        <v>563</v>
      </c>
      <c r="G9" s="58">
        <v>160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564</v>
      </c>
      <c r="C10" s="2">
        <v>155</v>
      </c>
      <c r="D10" s="133"/>
      <c r="E10" s="5" t="s">
        <v>8</v>
      </c>
      <c r="F10" s="2" t="s">
        <v>565</v>
      </c>
      <c r="G10" s="58">
        <v>170</v>
      </c>
      <c r="H10" s="133"/>
      <c r="I10" s="5" t="s">
        <v>8</v>
      </c>
      <c r="J10" s="2" t="s">
        <v>566</v>
      </c>
      <c r="K10" s="2">
        <v>120</v>
      </c>
      <c r="L10" s="133"/>
      <c r="M10" s="5" t="s">
        <v>8</v>
      </c>
      <c r="N10" s="2"/>
      <c r="O10" s="2"/>
      <c r="P10" s="133"/>
      <c r="Q10" s="5" t="s">
        <v>8</v>
      </c>
      <c r="R10" s="2" t="s">
        <v>567</v>
      </c>
      <c r="S10" s="3">
        <v>150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568</v>
      </c>
      <c r="C13" s="2">
        <v>160</v>
      </c>
      <c r="D13" s="133"/>
      <c r="E13" s="5" t="s">
        <v>11</v>
      </c>
      <c r="F13" s="2" t="s">
        <v>569</v>
      </c>
      <c r="G13" s="58">
        <v>175</v>
      </c>
      <c r="H13" s="133"/>
      <c r="I13" s="44" t="s">
        <v>11</v>
      </c>
      <c r="J13" s="2" t="s">
        <v>570</v>
      </c>
      <c r="K13" s="2">
        <v>135</v>
      </c>
      <c r="L13" s="133"/>
      <c r="M13" s="5" t="s">
        <v>11</v>
      </c>
      <c r="N13" s="2" t="s">
        <v>571</v>
      </c>
      <c r="O13" s="58">
        <v>152</v>
      </c>
      <c r="P13" s="133"/>
      <c r="Q13" s="5" t="s">
        <v>11</v>
      </c>
      <c r="R13" s="4" t="s">
        <v>572</v>
      </c>
      <c r="S13" s="3">
        <v>150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573</v>
      </c>
      <c r="C15" s="2">
        <v>130</v>
      </c>
      <c r="D15" s="133"/>
      <c r="E15" s="5" t="s">
        <v>13</v>
      </c>
      <c r="F15" s="2" t="s">
        <v>565</v>
      </c>
      <c r="G15" s="58">
        <v>170</v>
      </c>
      <c r="H15" s="133"/>
      <c r="I15" s="5" t="s">
        <v>13</v>
      </c>
      <c r="J15" s="2"/>
      <c r="K15" s="2"/>
      <c r="L15" s="133"/>
      <c r="M15" s="5" t="s">
        <v>13</v>
      </c>
      <c r="N15" s="2" t="s">
        <v>574</v>
      </c>
      <c r="O15" s="58">
        <v>152</v>
      </c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 t="s">
        <v>575</v>
      </c>
      <c r="S16" s="57">
        <v>171</v>
      </c>
      <c r="T16" s="7"/>
    </row>
    <row r="17" spans="1:21" ht="15.75" customHeight="1">
      <c r="A17" s="5" t="s">
        <v>15</v>
      </c>
      <c r="B17" s="2" t="s">
        <v>576</v>
      </c>
      <c r="C17" s="2">
        <v>155</v>
      </c>
      <c r="D17" s="133"/>
      <c r="E17" s="45" t="s">
        <v>15</v>
      </c>
      <c r="F17" s="2" t="s">
        <v>577</v>
      </c>
      <c r="G17" s="58">
        <v>160</v>
      </c>
      <c r="H17" s="133"/>
      <c r="I17" s="5" t="s">
        <v>15</v>
      </c>
      <c r="J17" s="2" t="s">
        <v>570</v>
      </c>
      <c r="K17" s="2">
        <v>135</v>
      </c>
      <c r="L17" s="133"/>
      <c r="M17" s="5" t="s">
        <v>15</v>
      </c>
      <c r="N17" s="2" t="s">
        <v>578</v>
      </c>
      <c r="O17" s="2">
        <v>135</v>
      </c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 t="s">
        <v>568</v>
      </c>
      <c r="C18" s="2">
        <v>160</v>
      </c>
      <c r="D18" s="133"/>
      <c r="E18" s="5" t="s">
        <v>16</v>
      </c>
      <c r="F18" s="8" t="s">
        <v>579</v>
      </c>
      <c r="G18" s="59">
        <v>170</v>
      </c>
      <c r="H18" s="133"/>
      <c r="I18" s="5" t="s">
        <v>16</v>
      </c>
      <c r="J18" s="2" t="s">
        <v>566</v>
      </c>
      <c r="K18" s="2">
        <v>120</v>
      </c>
      <c r="L18" s="133"/>
      <c r="M18" s="5" t="s">
        <v>16</v>
      </c>
      <c r="N18" s="2" t="s">
        <v>580</v>
      </c>
      <c r="O18" s="2">
        <v>135</v>
      </c>
      <c r="P18" s="133"/>
      <c r="Q18" s="5" t="s">
        <v>16</v>
      </c>
      <c r="R18" s="2" t="s">
        <v>567</v>
      </c>
      <c r="S18" s="57">
        <v>189</v>
      </c>
      <c r="T18" s="7"/>
    </row>
    <row r="19" spans="1:21" ht="15.75" customHeight="1">
      <c r="A19" s="5" t="s">
        <v>17</v>
      </c>
      <c r="B19" s="2" t="s">
        <v>568</v>
      </c>
      <c r="C19" s="2">
        <v>160</v>
      </c>
      <c r="D19" s="133"/>
      <c r="E19" s="5" t="s">
        <v>17</v>
      </c>
      <c r="F19" s="2" t="s">
        <v>565</v>
      </c>
      <c r="G19" s="58">
        <v>170</v>
      </c>
      <c r="H19" s="133"/>
      <c r="I19" s="5" t="s">
        <v>17</v>
      </c>
      <c r="J19" s="2" t="s">
        <v>570</v>
      </c>
      <c r="K19" s="2">
        <v>135</v>
      </c>
      <c r="L19" s="133"/>
      <c r="M19" s="5" t="s">
        <v>17</v>
      </c>
      <c r="N19" s="2" t="s">
        <v>574</v>
      </c>
      <c r="O19" s="2">
        <v>152</v>
      </c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581</v>
      </c>
      <c r="K20" s="58">
        <v>155</v>
      </c>
      <c r="L20" s="133"/>
      <c r="M20" s="45" t="s">
        <v>18</v>
      </c>
      <c r="N20" s="2" t="s">
        <v>582</v>
      </c>
      <c r="O20" s="2">
        <v>120</v>
      </c>
      <c r="P20" s="133"/>
      <c r="Q20" s="5" t="s">
        <v>18</v>
      </c>
      <c r="R20" s="2" t="s">
        <v>583</v>
      </c>
      <c r="S20" s="3">
        <v>141</v>
      </c>
      <c r="T20" s="7"/>
      <c r="U20" s="4"/>
    </row>
    <row r="21" spans="1:21" ht="15.75" customHeight="1">
      <c r="A21" s="5" t="s">
        <v>19</v>
      </c>
      <c r="B21" s="2" t="s">
        <v>568</v>
      </c>
      <c r="C21" s="2">
        <v>160</v>
      </c>
      <c r="D21" s="133"/>
      <c r="E21" s="5" t="s">
        <v>19</v>
      </c>
      <c r="F21" s="8" t="s">
        <v>584</v>
      </c>
      <c r="G21" s="4">
        <v>120</v>
      </c>
      <c r="H21" s="133"/>
      <c r="I21" s="5" t="s">
        <v>19</v>
      </c>
      <c r="J21" s="2" t="s">
        <v>585</v>
      </c>
      <c r="K21" s="2">
        <v>135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586</v>
      </c>
      <c r="C22" s="2">
        <v>135</v>
      </c>
      <c r="D22" s="133"/>
      <c r="E22" s="5" t="s">
        <v>20</v>
      </c>
      <c r="F22" s="2" t="s">
        <v>553</v>
      </c>
      <c r="G22" s="2">
        <v>140</v>
      </c>
      <c r="H22" s="133"/>
      <c r="I22" s="5" t="s">
        <v>20</v>
      </c>
      <c r="J22" s="2" t="s">
        <v>585</v>
      </c>
      <c r="K22" s="2">
        <v>135</v>
      </c>
      <c r="L22" s="133"/>
      <c r="M22" s="5" t="s">
        <v>20</v>
      </c>
      <c r="N22" s="2" t="s">
        <v>587</v>
      </c>
      <c r="O22" s="2">
        <v>135</v>
      </c>
      <c r="P22" s="133"/>
      <c r="Q22" s="5" t="s">
        <v>20</v>
      </c>
      <c r="R22" s="2" t="s">
        <v>588</v>
      </c>
      <c r="S22" s="3">
        <v>146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562</v>
      </c>
      <c r="C24" s="2">
        <v>155</v>
      </c>
      <c r="D24" s="133"/>
      <c r="E24" s="5" t="s">
        <v>22</v>
      </c>
      <c r="F24" s="8" t="s">
        <v>579</v>
      </c>
      <c r="G24" s="59">
        <v>170</v>
      </c>
      <c r="H24" s="133"/>
      <c r="I24" s="5" t="s">
        <v>22</v>
      </c>
      <c r="J24" s="2" t="s">
        <v>585</v>
      </c>
      <c r="K24" s="2">
        <v>135</v>
      </c>
      <c r="L24" s="133"/>
      <c r="M24" s="5" t="s">
        <v>22</v>
      </c>
      <c r="N24" s="2" t="s">
        <v>589</v>
      </c>
      <c r="O24" s="2">
        <v>150</v>
      </c>
      <c r="P24" s="133"/>
      <c r="Q24" s="5" t="s">
        <v>22</v>
      </c>
      <c r="R24" s="2" t="s">
        <v>590</v>
      </c>
      <c r="S24" s="57">
        <v>250</v>
      </c>
      <c r="T24" s="7"/>
    </row>
    <row r="25" spans="1:21" ht="15.75" customHeight="1">
      <c r="A25" s="5" t="s">
        <v>23</v>
      </c>
      <c r="B25" s="2" t="s">
        <v>552</v>
      </c>
      <c r="C25" s="2">
        <v>120</v>
      </c>
      <c r="D25" s="133"/>
      <c r="E25" s="5" t="s">
        <v>23</v>
      </c>
      <c r="F25" s="2" t="s">
        <v>591</v>
      </c>
      <c r="G25" s="58">
        <v>175</v>
      </c>
      <c r="H25" s="133"/>
      <c r="I25" s="5" t="s">
        <v>23</v>
      </c>
      <c r="J25" s="2" t="s">
        <v>566</v>
      </c>
      <c r="K25" s="2">
        <v>120</v>
      </c>
      <c r="L25" s="133"/>
      <c r="M25" s="5" t="s">
        <v>23</v>
      </c>
      <c r="N25" s="2" t="s">
        <v>592</v>
      </c>
      <c r="O25" s="2">
        <v>144</v>
      </c>
      <c r="P25" s="133"/>
      <c r="Q25" s="5" t="s">
        <v>23</v>
      </c>
      <c r="R25" s="2" t="s">
        <v>593</v>
      </c>
      <c r="S25" s="57">
        <v>176</v>
      </c>
      <c r="T25" s="7"/>
      <c r="U25" s="4"/>
    </row>
    <row r="26" spans="1:21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 t="s">
        <v>594</v>
      </c>
      <c r="G27" s="2">
        <v>150</v>
      </c>
      <c r="H27" s="133"/>
      <c r="I27" s="5" t="s">
        <v>25</v>
      </c>
      <c r="J27" s="2" t="s">
        <v>570</v>
      </c>
      <c r="K27" s="2">
        <v>135</v>
      </c>
      <c r="L27" s="133"/>
      <c r="M27" s="5" t="s">
        <v>25</v>
      </c>
      <c r="N27" s="2" t="s">
        <v>595</v>
      </c>
      <c r="O27" s="2">
        <v>129</v>
      </c>
      <c r="P27" s="133"/>
      <c r="Q27" s="5" t="s">
        <v>25</v>
      </c>
      <c r="R27" s="2" t="s">
        <v>596</v>
      </c>
      <c r="S27" s="57">
        <v>216</v>
      </c>
      <c r="T27" s="7"/>
      <c r="U27" s="4"/>
    </row>
    <row r="28" spans="1:21" ht="15.75" customHeight="1">
      <c r="A28" s="5" t="s">
        <v>26</v>
      </c>
      <c r="B28" s="2" t="s">
        <v>576</v>
      </c>
      <c r="C28" s="2">
        <v>155</v>
      </c>
      <c r="D28" s="133"/>
      <c r="E28" s="5" t="s">
        <v>26</v>
      </c>
      <c r="F28" s="2" t="s">
        <v>594</v>
      </c>
      <c r="G28" s="2">
        <v>150</v>
      </c>
      <c r="H28" s="133"/>
      <c r="I28" s="5" t="s">
        <v>26</v>
      </c>
      <c r="J28" s="2" t="s">
        <v>570</v>
      </c>
      <c r="K28" s="2">
        <v>135</v>
      </c>
      <c r="L28" s="133"/>
      <c r="M28" s="5" t="s">
        <v>26</v>
      </c>
      <c r="N28" s="2" t="s">
        <v>597</v>
      </c>
      <c r="O28" s="58">
        <v>172</v>
      </c>
      <c r="P28" s="133"/>
      <c r="Q28" s="5" t="s">
        <v>26</v>
      </c>
      <c r="R28" s="2" t="s">
        <v>598</v>
      </c>
      <c r="S28" s="57">
        <v>250</v>
      </c>
      <c r="T28" s="7"/>
    </row>
    <row r="29" spans="1:21" ht="15.75" customHeight="1">
      <c r="A29" s="5" t="s">
        <v>27</v>
      </c>
      <c r="B29" s="2" t="s">
        <v>599</v>
      </c>
      <c r="C29" s="2">
        <v>145</v>
      </c>
      <c r="D29" s="133"/>
      <c r="E29" s="5" t="s">
        <v>27</v>
      </c>
      <c r="F29" s="8" t="s">
        <v>584</v>
      </c>
      <c r="G29" s="4">
        <v>120</v>
      </c>
      <c r="H29" s="133"/>
      <c r="I29" s="5" t="s">
        <v>27</v>
      </c>
      <c r="J29" s="2" t="s">
        <v>566</v>
      </c>
      <c r="K29" s="2">
        <v>120</v>
      </c>
      <c r="L29" s="133"/>
      <c r="M29" s="5" t="s">
        <v>27</v>
      </c>
      <c r="N29" s="2" t="s">
        <v>600</v>
      </c>
      <c r="O29" s="2">
        <v>129</v>
      </c>
      <c r="P29" s="133"/>
      <c r="Q29" s="5" t="s">
        <v>27</v>
      </c>
      <c r="R29" s="2" t="s">
        <v>567</v>
      </c>
      <c r="S29" s="3">
        <v>150</v>
      </c>
      <c r="T29" s="7"/>
    </row>
    <row r="30" spans="1:21" ht="15.75" customHeight="1">
      <c r="A30" s="5" t="s">
        <v>28</v>
      </c>
      <c r="B30" s="2" t="s">
        <v>576</v>
      </c>
      <c r="C30" s="2">
        <v>155</v>
      </c>
      <c r="D30" s="133"/>
      <c r="E30" s="5" t="s">
        <v>28</v>
      </c>
      <c r="F30" s="2" t="s">
        <v>594</v>
      </c>
      <c r="G30" s="2">
        <v>150</v>
      </c>
      <c r="H30" s="133"/>
      <c r="I30" s="5" t="s">
        <v>28</v>
      </c>
      <c r="J30" s="2" t="s">
        <v>570</v>
      </c>
      <c r="K30" s="2">
        <v>135</v>
      </c>
      <c r="L30" s="133"/>
      <c r="M30" s="5" t="s">
        <v>28</v>
      </c>
      <c r="N30" s="2" t="s">
        <v>601</v>
      </c>
      <c r="O30" s="2">
        <v>159</v>
      </c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562</v>
      </c>
      <c r="C31" s="2">
        <v>155</v>
      </c>
      <c r="D31" s="133"/>
      <c r="E31" s="5" t="s">
        <v>29</v>
      </c>
      <c r="F31" s="2" t="s">
        <v>594</v>
      </c>
      <c r="G31" s="2">
        <v>150</v>
      </c>
      <c r="H31" s="133"/>
      <c r="I31" s="5" t="s">
        <v>29</v>
      </c>
      <c r="J31" s="2" t="s">
        <v>566</v>
      </c>
      <c r="K31" s="2">
        <v>120</v>
      </c>
      <c r="L31" s="133"/>
      <c r="M31" s="5" t="s">
        <v>29</v>
      </c>
      <c r="N31" s="2" t="s">
        <v>602</v>
      </c>
      <c r="O31" s="58">
        <v>164</v>
      </c>
      <c r="P31" s="133"/>
      <c r="Q31" s="5" t="s">
        <v>29</v>
      </c>
      <c r="R31" s="2" t="s">
        <v>603</v>
      </c>
      <c r="S31" s="3">
        <v>146</v>
      </c>
      <c r="T31" s="7"/>
    </row>
    <row r="32" spans="1:21" ht="15.75" customHeight="1">
      <c r="A32" s="5" t="s">
        <v>30</v>
      </c>
      <c r="B32" s="2" t="s">
        <v>562</v>
      </c>
      <c r="C32" s="2">
        <v>155</v>
      </c>
      <c r="D32" s="133"/>
      <c r="E32" s="5" t="s">
        <v>30</v>
      </c>
      <c r="F32" s="2" t="s">
        <v>591</v>
      </c>
      <c r="G32" s="58">
        <v>175</v>
      </c>
      <c r="H32" s="133"/>
      <c r="I32" s="5" t="s">
        <v>30</v>
      </c>
      <c r="J32" s="2" t="s">
        <v>604</v>
      </c>
      <c r="K32" s="2">
        <v>145</v>
      </c>
      <c r="L32" s="133"/>
      <c r="M32" s="5" t="s">
        <v>30</v>
      </c>
      <c r="N32" s="2" t="s">
        <v>605</v>
      </c>
      <c r="O32" s="2">
        <v>125</v>
      </c>
      <c r="P32" s="133"/>
      <c r="Q32" s="5" t="s">
        <v>30</v>
      </c>
      <c r="R32" s="2" t="s">
        <v>606</v>
      </c>
      <c r="S32" s="57">
        <v>225</v>
      </c>
      <c r="T32" s="7"/>
      <c r="U32" s="4"/>
    </row>
    <row r="33" spans="1:21" ht="15.75" customHeight="1">
      <c r="A33" s="2" t="s">
        <v>32</v>
      </c>
      <c r="B33" s="5" t="s">
        <v>607</v>
      </c>
      <c r="C33" s="17">
        <v>145</v>
      </c>
      <c r="D33" s="128"/>
      <c r="E33" s="2" t="s">
        <v>32</v>
      </c>
      <c r="F33" s="2" t="s">
        <v>594</v>
      </c>
      <c r="G33" s="2">
        <v>150</v>
      </c>
      <c r="H33" s="128"/>
      <c r="I33" s="2" t="s">
        <v>32</v>
      </c>
      <c r="J33" s="2" t="s">
        <v>608</v>
      </c>
      <c r="K33" s="2">
        <v>135</v>
      </c>
      <c r="L33" s="128"/>
      <c r="M33" s="2" t="s">
        <v>32</v>
      </c>
      <c r="N33" s="2" t="s">
        <v>578</v>
      </c>
      <c r="O33" s="2">
        <v>135</v>
      </c>
      <c r="P33" s="128"/>
      <c r="Q33" s="2" t="s">
        <v>32</v>
      </c>
      <c r="R33" s="2" t="s">
        <v>609</v>
      </c>
      <c r="S33" s="57">
        <v>159</v>
      </c>
      <c r="T33" s="7"/>
      <c r="U33" s="4"/>
    </row>
    <row r="34" spans="1:21" ht="15.75" customHeight="1">
      <c r="A34" s="2" t="s">
        <v>31</v>
      </c>
      <c r="B34" s="8"/>
      <c r="C34" s="8"/>
      <c r="E34" s="8" t="s">
        <v>31</v>
      </c>
      <c r="F34" s="8" t="s">
        <v>156</v>
      </c>
      <c r="G34" s="8">
        <v>140</v>
      </c>
      <c r="I34" s="2" t="s">
        <v>31</v>
      </c>
      <c r="J34" s="2" t="s">
        <v>610</v>
      </c>
      <c r="K34" s="2">
        <v>100</v>
      </c>
      <c r="M34" s="2" t="s">
        <v>31</v>
      </c>
      <c r="N34" s="8" t="s">
        <v>611</v>
      </c>
      <c r="O34" s="2">
        <v>140</v>
      </c>
      <c r="Q34" s="2" t="s">
        <v>31</v>
      </c>
      <c r="R34" s="2"/>
      <c r="S34" s="2"/>
    </row>
    <row r="35" spans="1:21" ht="15.75" customHeight="1">
      <c r="A35" s="12" t="s">
        <v>37</v>
      </c>
      <c r="C35" s="4">
        <f>SUM((C3:C33))</f>
        <v>2840</v>
      </c>
      <c r="E35" s="4" t="s">
        <v>37</v>
      </c>
      <c r="G35" s="4">
        <f>SUM((G3:G34))</f>
        <v>3105</v>
      </c>
      <c r="I35" s="12" t="s">
        <v>37</v>
      </c>
      <c r="J35" s="12"/>
      <c r="K35" s="12">
        <f>SUM((K3:K34))</f>
        <v>2460</v>
      </c>
      <c r="M35" s="12" t="s">
        <v>37</v>
      </c>
      <c r="O35" s="4">
        <v>2745</v>
      </c>
      <c r="Q35" s="12" t="s">
        <v>37</v>
      </c>
      <c r="R35" s="12"/>
      <c r="S35" s="12">
        <f>SUM((S3:S33))</f>
        <v>3410</v>
      </c>
    </row>
    <row r="36" spans="1:21" ht="15.75" customHeight="1">
      <c r="A36" s="12" t="s">
        <v>38</v>
      </c>
      <c r="C36" s="4">
        <v>2840</v>
      </c>
      <c r="E36" s="4" t="s">
        <v>38</v>
      </c>
      <c r="G36" s="4">
        <v>3105</v>
      </c>
      <c r="I36" s="12" t="s">
        <v>38</v>
      </c>
      <c r="J36" s="12"/>
      <c r="K36" s="12">
        <v>2460</v>
      </c>
      <c r="M36" s="12" t="s">
        <v>38</v>
      </c>
      <c r="O36" s="4">
        <v>2745</v>
      </c>
      <c r="Q36" s="12" t="s">
        <v>38</v>
      </c>
      <c r="R36" s="12"/>
      <c r="S36" s="12">
        <v>3410</v>
      </c>
    </row>
    <row r="37" spans="1:21" ht="15.75" customHeight="1">
      <c r="A37" s="12" t="s">
        <v>39</v>
      </c>
      <c r="C37" s="4">
        <v>0</v>
      </c>
      <c r="E37" s="12" t="s">
        <v>39</v>
      </c>
      <c r="G37" s="4">
        <f>SUMIF(G3:G34, "&gt;150")-COUNTIF(G3:G34, "&gt;150")*150</f>
        <v>195</v>
      </c>
      <c r="I37" s="12" t="s">
        <v>39</v>
      </c>
      <c r="K37" s="4">
        <f>SUMIF(K3:K34, "&gt;150")-COUNTIF(K3:K34, "&gt;150")*150</f>
        <v>5</v>
      </c>
      <c r="M37" s="12" t="s">
        <v>39</v>
      </c>
      <c r="O37" s="4">
        <f>SUMIF(O3:O34, "&gt;150")-COUNTIF(O3:O34, "&gt;150")*150</f>
        <v>51</v>
      </c>
      <c r="Q37" s="12" t="s">
        <v>39</v>
      </c>
      <c r="S37" s="4">
        <f>SUMIF(S3:S34, "&gt;150")-COUNTIF(S3:S34, "&gt;150")*150</f>
        <v>734</v>
      </c>
    </row>
    <row r="38" spans="1:21" ht="15.75" customHeight="1">
      <c r="A38" s="12" t="s">
        <v>40</v>
      </c>
      <c r="C38" s="4">
        <f>C36-C37</f>
        <v>2840</v>
      </c>
      <c r="E38" s="12" t="s">
        <v>40</v>
      </c>
      <c r="G38" s="4">
        <f>G36-G37</f>
        <v>2910</v>
      </c>
      <c r="I38" s="12" t="s">
        <v>40</v>
      </c>
      <c r="K38" s="4">
        <f>K36-K37</f>
        <v>2455</v>
      </c>
      <c r="M38" s="12" t="s">
        <v>40</v>
      </c>
      <c r="O38" s="4">
        <f>O36-O37</f>
        <v>2694</v>
      </c>
      <c r="Q38" s="12" t="s">
        <v>40</v>
      </c>
      <c r="S38" s="4">
        <f>S36-S37</f>
        <v>2676</v>
      </c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3"/>
    <mergeCell ref="E1:E2"/>
    <mergeCell ref="F1:G1"/>
    <mergeCell ref="H1:H33"/>
    <mergeCell ref="I1:I2"/>
    <mergeCell ref="J1:K1"/>
    <mergeCell ref="L1:L33"/>
    <mergeCell ref="M1:M2"/>
    <mergeCell ref="N1:O1"/>
    <mergeCell ref="P1:P33"/>
  </mergeCells>
  <phoneticPr fontId="73" type="noConversion"/>
  <hyperlinks>
    <hyperlink ref="F2" r:id="rId1" xr:uid="{00000000-0004-0000-0E00-000000000000}"/>
    <hyperlink ref="J2" r:id="rId2" xr:uid="{00000000-0004-0000-0E00-000001000000}"/>
    <hyperlink ref="N2" r:id="rId3" xr:uid="{00000000-0004-0000-0E00-000002000000}"/>
    <hyperlink ref="R2" r:id="rId4" xr:uid="{00000000-0004-0000-0E00-000003000000}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V1001"/>
  <sheetViews>
    <sheetView topLeftCell="E1" workbookViewId="0">
      <selection activeCell="N2" sqref="N2"/>
    </sheetView>
  </sheetViews>
  <sheetFormatPr baseColWidth="10" defaultColWidth="12.6640625" defaultRowHeight="15.75" customHeight="1"/>
  <cols>
    <col min="2" max="2" width="20.1640625" customWidth="1"/>
    <col min="4" max="4" width="4.83203125" customWidth="1"/>
    <col min="6" max="6" width="28.5" customWidth="1"/>
    <col min="8" max="8" width="5.1640625" customWidth="1"/>
    <col min="10" max="10" width="34.1640625" customWidth="1"/>
    <col min="12" max="12" width="4.33203125" customWidth="1"/>
    <col min="14" max="14" width="28.6640625" customWidth="1"/>
    <col min="16" max="16" width="4.83203125" customWidth="1"/>
  </cols>
  <sheetData>
    <row r="1" spans="1:22" ht="17">
      <c r="A1" s="127"/>
      <c r="B1" s="129">
        <v>45712</v>
      </c>
      <c r="C1" s="130"/>
      <c r="D1" s="127"/>
      <c r="E1" s="127"/>
      <c r="F1" s="129">
        <v>45713</v>
      </c>
      <c r="G1" s="130"/>
      <c r="H1" s="127"/>
      <c r="I1" s="127"/>
      <c r="J1" s="129">
        <v>45714</v>
      </c>
      <c r="K1" s="130"/>
      <c r="L1" s="127"/>
      <c r="M1" s="127"/>
      <c r="N1" s="129">
        <v>45715</v>
      </c>
      <c r="O1" s="130"/>
      <c r="P1" s="127"/>
      <c r="Q1" s="127"/>
      <c r="R1" s="140"/>
      <c r="S1" s="130"/>
      <c r="U1" s="135"/>
      <c r="V1" s="132"/>
    </row>
    <row r="2" spans="1:22" ht="16">
      <c r="A2" s="128"/>
      <c r="B2" s="42" t="s">
        <v>612</v>
      </c>
      <c r="C2" s="2" t="s">
        <v>0</v>
      </c>
      <c r="D2" s="133"/>
      <c r="E2" s="128"/>
      <c r="F2" s="50" t="s">
        <v>613</v>
      </c>
      <c r="G2" s="2" t="s">
        <v>0</v>
      </c>
      <c r="H2" s="133"/>
      <c r="I2" s="128"/>
      <c r="J2" s="50" t="s">
        <v>45</v>
      </c>
      <c r="K2" s="2" t="s">
        <v>0</v>
      </c>
      <c r="L2" s="133"/>
      <c r="M2" s="128"/>
      <c r="N2" s="60" t="s">
        <v>614</v>
      </c>
      <c r="O2" s="2" t="s">
        <v>0</v>
      </c>
      <c r="P2" s="133"/>
      <c r="Q2" s="128"/>
      <c r="R2" s="2"/>
      <c r="S2" s="3" t="s">
        <v>0</v>
      </c>
      <c r="U2" s="4"/>
      <c r="V2" s="4"/>
    </row>
    <row r="3" spans="1:22" ht="15.75" customHeight="1">
      <c r="A3" s="5" t="s">
        <v>1</v>
      </c>
      <c r="B3" s="2" t="s">
        <v>615</v>
      </c>
      <c r="C3" s="2">
        <v>145</v>
      </c>
      <c r="D3" s="133"/>
      <c r="E3" s="5" t="s">
        <v>1</v>
      </c>
      <c r="F3" s="2" t="s">
        <v>616</v>
      </c>
      <c r="G3" s="2">
        <v>150</v>
      </c>
      <c r="H3" s="133"/>
      <c r="I3" s="5" t="s">
        <v>1</v>
      </c>
      <c r="J3" s="2" t="s">
        <v>617</v>
      </c>
      <c r="K3" s="2">
        <v>100</v>
      </c>
      <c r="L3" s="133"/>
      <c r="M3" s="5" t="s">
        <v>1</v>
      </c>
      <c r="N3" s="61" t="s">
        <v>321</v>
      </c>
      <c r="O3" s="2">
        <v>120</v>
      </c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618</v>
      </c>
      <c r="O5" s="2">
        <v>115</v>
      </c>
      <c r="P5" s="133"/>
      <c r="Q5" s="5" t="s">
        <v>3</v>
      </c>
      <c r="R5" s="2"/>
      <c r="S5" s="3"/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334</v>
      </c>
      <c r="O6" s="2">
        <v>120</v>
      </c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 t="s">
        <v>619</v>
      </c>
      <c r="K8" s="2">
        <v>140</v>
      </c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620</v>
      </c>
      <c r="C10" s="58">
        <v>155</v>
      </c>
      <c r="D10" s="133"/>
      <c r="E10" s="5" t="s">
        <v>8</v>
      </c>
      <c r="F10" s="2" t="s">
        <v>621</v>
      </c>
      <c r="G10" s="2">
        <v>140</v>
      </c>
      <c r="H10" s="133"/>
      <c r="I10" s="5" t="s">
        <v>8</v>
      </c>
      <c r="J10" s="2" t="s">
        <v>622</v>
      </c>
      <c r="K10" s="2">
        <v>140</v>
      </c>
      <c r="L10" s="133"/>
      <c r="M10" s="5" t="s">
        <v>8</v>
      </c>
      <c r="N10" s="2"/>
      <c r="O10" s="2"/>
      <c r="P10" s="133"/>
      <c r="Q10" s="5" t="s">
        <v>8</v>
      </c>
      <c r="R10" s="2"/>
      <c r="S10" s="3"/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623</v>
      </c>
      <c r="C13" s="58">
        <v>155</v>
      </c>
      <c r="D13" s="133"/>
      <c r="E13" s="5" t="s">
        <v>11</v>
      </c>
      <c r="F13" s="2" t="s">
        <v>624</v>
      </c>
      <c r="G13" s="58">
        <v>155</v>
      </c>
      <c r="H13" s="133"/>
      <c r="I13" s="5" t="s">
        <v>11</v>
      </c>
      <c r="J13" s="2" t="s">
        <v>625</v>
      </c>
      <c r="K13" s="2">
        <v>120</v>
      </c>
      <c r="L13" s="133"/>
      <c r="M13" s="5" t="s">
        <v>11</v>
      </c>
      <c r="N13" s="2"/>
      <c r="O13" s="2"/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620</v>
      </c>
      <c r="C15" s="58">
        <v>155</v>
      </c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626</v>
      </c>
      <c r="O15" s="58">
        <v>190</v>
      </c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 t="s">
        <v>627</v>
      </c>
      <c r="G16" s="2">
        <v>130</v>
      </c>
      <c r="H16" s="133"/>
      <c r="I16" s="5" t="s">
        <v>14</v>
      </c>
      <c r="J16" s="2"/>
      <c r="K16" s="2"/>
      <c r="L16" s="133"/>
      <c r="M16" s="5" t="s">
        <v>14</v>
      </c>
      <c r="N16" s="61" t="s">
        <v>279</v>
      </c>
      <c r="O16" s="2">
        <v>100</v>
      </c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2"/>
      <c r="C17" s="2"/>
      <c r="D17" s="133"/>
      <c r="E17" s="5" t="s">
        <v>15</v>
      </c>
      <c r="F17" s="2"/>
      <c r="G17" s="2"/>
      <c r="H17" s="133"/>
      <c r="I17" s="5" t="s">
        <v>15</v>
      </c>
      <c r="J17" s="2" t="s">
        <v>628</v>
      </c>
      <c r="K17" s="2">
        <v>130</v>
      </c>
      <c r="L17" s="133"/>
      <c r="M17" s="5" t="s">
        <v>15</v>
      </c>
      <c r="N17" s="61" t="s">
        <v>321</v>
      </c>
      <c r="O17" s="2">
        <v>120</v>
      </c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 t="s">
        <v>629</v>
      </c>
      <c r="C18" s="2">
        <v>140</v>
      </c>
      <c r="D18" s="133"/>
      <c r="E18" s="5" t="s">
        <v>16</v>
      </c>
      <c r="F18" s="2" t="s">
        <v>621</v>
      </c>
      <c r="G18" s="2">
        <v>140</v>
      </c>
      <c r="H18" s="133"/>
      <c r="I18" s="5" t="s">
        <v>16</v>
      </c>
      <c r="J18" s="2" t="s">
        <v>630</v>
      </c>
      <c r="K18" s="2">
        <v>140</v>
      </c>
      <c r="L18" s="133"/>
      <c r="M18" s="5" t="s">
        <v>16</v>
      </c>
      <c r="N18" s="2" t="s">
        <v>631</v>
      </c>
      <c r="O18" s="2">
        <v>100</v>
      </c>
      <c r="P18" s="133"/>
      <c r="Q18" s="5" t="s">
        <v>16</v>
      </c>
      <c r="R18" s="2"/>
      <c r="S18" s="3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 t="s">
        <v>632</v>
      </c>
      <c r="G19" s="58">
        <v>165</v>
      </c>
      <c r="H19" s="133"/>
      <c r="I19" s="5" t="s">
        <v>17</v>
      </c>
      <c r="J19" s="2" t="s">
        <v>633</v>
      </c>
      <c r="K19" s="2">
        <v>140</v>
      </c>
      <c r="L19" s="133"/>
      <c r="M19" s="5" t="s">
        <v>17</v>
      </c>
      <c r="N19" s="61" t="s">
        <v>321</v>
      </c>
      <c r="O19" s="2">
        <v>120</v>
      </c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 t="s">
        <v>634</v>
      </c>
      <c r="C20" s="58">
        <v>205</v>
      </c>
      <c r="D20" s="133"/>
      <c r="E20" s="5" t="s">
        <v>18</v>
      </c>
      <c r="F20" s="2" t="s">
        <v>624</v>
      </c>
      <c r="G20" s="58">
        <v>155</v>
      </c>
      <c r="H20" s="133"/>
      <c r="I20" s="5" t="s">
        <v>18</v>
      </c>
      <c r="J20" s="2"/>
      <c r="K20" s="2"/>
      <c r="L20" s="133"/>
      <c r="M20" s="5" t="s">
        <v>18</v>
      </c>
      <c r="N20" s="2"/>
      <c r="O20" s="2"/>
      <c r="P20" s="133"/>
      <c r="Q20" s="5" t="s">
        <v>18</v>
      </c>
      <c r="R20" s="2"/>
      <c r="S20" s="3"/>
      <c r="T20" s="7"/>
      <c r="U20" s="4"/>
    </row>
    <row r="21" spans="1:21" ht="15.75" customHeight="1">
      <c r="A21" s="5" t="s">
        <v>19</v>
      </c>
      <c r="B21" s="2" t="s">
        <v>615</v>
      </c>
      <c r="C21" s="2">
        <v>145</v>
      </c>
      <c r="D21" s="133"/>
      <c r="E21" s="45" t="s">
        <v>19</v>
      </c>
      <c r="F21" s="2" t="s">
        <v>635</v>
      </c>
      <c r="G21" s="2">
        <v>140</v>
      </c>
      <c r="H21" s="133"/>
      <c r="I21" s="5" t="s">
        <v>19</v>
      </c>
      <c r="J21" s="2" t="s">
        <v>617</v>
      </c>
      <c r="K21" s="2">
        <v>100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620</v>
      </c>
      <c r="C22" s="58">
        <v>155</v>
      </c>
      <c r="D22" s="133"/>
      <c r="E22" s="5" t="s">
        <v>20</v>
      </c>
      <c r="F22" s="2" t="s">
        <v>636</v>
      </c>
      <c r="G22" s="2">
        <v>130</v>
      </c>
      <c r="H22" s="133"/>
      <c r="I22" s="5" t="s">
        <v>20</v>
      </c>
      <c r="J22" s="2" t="s">
        <v>637</v>
      </c>
      <c r="K22" s="2">
        <v>135</v>
      </c>
      <c r="L22" s="133"/>
      <c r="M22" s="5" t="s">
        <v>20</v>
      </c>
      <c r="N22" s="48" t="s">
        <v>638</v>
      </c>
      <c r="O22" s="2">
        <v>120</v>
      </c>
      <c r="P22" s="133"/>
      <c r="Q22" s="5" t="s">
        <v>20</v>
      </c>
      <c r="R22" s="2"/>
      <c r="S22" s="3"/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45" t="s">
        <v>22</v>
      </c>
      <c r="B24" s="2" t="s">
        <v>639</v>
      </c>
      <c r="C24" s="58">
        <v>175</v>
      </c>
      <c r="D24" s="133"/>
      <c r="E24" s="5" t="s">
        <v>22</v>
      </c>
      <c r="F24" s="2" t="s">
        <v>640</v>
      </c>
      <c r="G24" s="2">
        <v>150</v>
      </c>
      <c r="H24" s="133"/>
      <c r="I24" s="5" t="s">
        <v>22</v>
      </c>
      <c r="J24" s="2" t="s">
        <v>641</v>
      </c>
      <c r="K24" s="2">
        <v>130</v>
      </c>
      <c r="L24" s="133"/>
      <c r="M24" s="5" t="s">
        <v>22</v>
      </c>
      <c r="N24" s="47" t="s">
        <v>642</v>
      </c>
      <c r="O24" s="2">
        <v>100</v>
      </c>
      <c r="P24" s="133"/>
      <c r="Q24" s="5" t="s">
        <v>22</v>
      </c>
      <c r="R24" s="2"/>
      <c r="S24" s="3"/>
      <c r="T24" s="7"/>
    </row>
    <row r="25" spans="1:21" ht="15.75" customHeight="1">
      <c r="A25" s="5" t="s">
        <v>23</v>
      </c>
      <c r="B25" s="2" t="s">
        <v>620</v>
      </c>
      <c r="C25" s="58">
        <v>155</v>
      </c>
      <c r="D25" s="133"/>
      <c r="E25" s="5" t="s">
        <v>23</v>
      </c>
      <c r="F25" s="2" t="s">
        <v>643</v>
      </c>
      <c r="G25" s="2">
        <v>135</v>
      </c>
      <c r="H25" s="133"/>
      <c r="I25" s="45" t="s">
        <v>23</v>
      </c>
      <c r="J25" s="2" t="s">
        <v>630</v>
      </c>
      <c r="K25" s="2">
        <v>140</v>
      </c>
      <c r="L25" s="133"/>
      <c r="M25" s="5" t="s">
        <v>23</v>
      </c>
      <c r="N25" s="2" t="s">
        <v>631</v>
      </c>
      <c r="O25" s="2">
        <v>100</v>
      </c>
      <c r="P25" s="133"/>
      <c r="Q25" s="5" t="s">
        <v>23</v>
      </c>
      <c r="R25" s="2"/>
      <c r="S25" s="3"/>
      <c r="T25" s="7"/>
      <c r="U25" s="4"/>
    </row>
    <row r="26" spans="1:21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62" t="s">
        <v>644</v>
      </c>
      <c r="G27" s="2">
        <v>150</v>
      </c>
      <c r="H27" s="133"/>
      <c r="I27" s="5" t="s">
        <v>25</v>
      </c>
      <c r="J27" s="2" t="s">
        <v>622</v>
      </c>
      <c r="K27" s="2">
        <v>140</v>
      </c>
      <c r="L27" s="133"/>
      <c r="M27" s="45" t="s">
        <v>25</v>
      </c>
      <c r="N27" s="2" t="s">
        <v>296</v>
      </c>
      <c r="O27" s="2">
        <v>115</v>
      </c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 t="s">
        <v>620</v>
      </c>
      <c r="C28" s="58">
        <v>155</v>
      </c>
      <c r="D28" s="133"/>
      <c r="E28" s="5" t="s">
        <v>26</v>
      </c>
      <c r="F28" s="2" t="s">
        <v>644</v>
      </c>
      <c r="G28" s="2">
        <v>150</v>
      </c>
      <c r="H28" s="133"/>
      <c r="I28" s="5" t="s">
        <v>26</v>
      </c>
      <c r="J28" s="2" t="s">
        <v>645</v>
      </c>
      <c r="K28" s="2">
        <v>120</v>
      </c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620</v>
      </c>
      <c r="C29" s="58">
        <v>155</v>
      </c>
      <c r="D29" s="133"/>
      <c r="E29" s="5" t="s">
        <v>27</v>
      </c>
      <c r="F29" s="2" t="s">
        <v>646</v>
      </c>
      <c r="G29" s="2">
        <v>110</v>
      </c>
      <c r="H29" s="133"/>
      <c r="I29" s="5" t="s">
        <v>27</v>
      </c>
      <c r="J29" s="2" t="s">
        <v>647</v>
      </c>
      <c r="K29" s="2">
        <v>110</v>
      </c>
      <c r="L29" s="133"/>
      <c r="M29" s="5" t="s">
        <v>27</v>
      </c>
      <c r="N29" s="47" t="s">
        <v>648</v>
      </c>
      <c r="O29" s="2">
        <v>120</v>
      </c>
      <c r="P29" s="133"/>
      <c r="Q29" s="5" t="s">
        <v>27</v>
      </c>
      <c r="R29" s="2"/>
      <c r="S29" s="3"/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 t="s">
        <v>644</v>
      </c>
      <c r="G30" s="2">
        <v>150</v>
      </c>
      <c r="H30" s="133"/>
      <c r="I30" s="5" t="s">
        <v>28</v>
      </c>
      <c r="J30" s="2" t="s">
        <v>649</v>
      </c>
      <c r="K30" s="2">
        <v>140</v>
      </c>
      <c r="L30" s="133"/>
      <c r="M30" s="5" t="s">
        <v>28</v>
      </c>
      <c r="N30" s="2" t="s">
        <v>296</v>
      </c>
      <c r="O30" s="2">
        <v>115</v>
      </c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620</v>
      </c>
      <c r="C31" s="58">
        <v>155</v>
      </c>
      <c r="D31" s="133"/>
      <c r="E31" s="5" t="s">
        <v>29</v>
      </c>
      <c r="F31" s="2" t="s">
        <v>650</v>
      </c>
      <c r="G31" s="2">
        <v>140</v>
      </c>
      <c r="H31" s="133"/>
      <c r="I31" s="5" t="s">
        <v>29</v>
      </c>
      <c r="J31" s="2" t="s">
        <v>651</v>
      </c>
      <c r="K31" s="2">
        <v>130</v>
      </c>
      <c r="L31" s="133"/>
      <c r="M31" s="5" t="s">
        <v>29</v>
      </c>
      <c r="N31" s="2" t="s">
        <v>296</v>
      </c>
      <c r="O31" s="2">
        <v>115</v>
      </c>
      <c r="P31" s="133"/>
      <c r="Q31" s="5" t="s">
        <v>29</v>
      </c>
      <c r="R31" s="2"/>
      <c r="S31" s="3"/>
      <c r="T31" s="7"/>
    </row>
    <row r="32" spans="1:21" ht="15.75" customHeight="1">
      <c r="A32" s="5" t="s">
        <v>30</v>
      </c>
      <c r="B32" s="2" t="s">
        <v>652</v>
      </c>
      <c r="C32" s="58">
        <v>155</v>
      </c>
      <c r="D32" s="133"/>
      <c r="E32" s="5" t="s">
        <v>30</v>
      </c>
      <c r="F32" s="2" t="s">
        <v>653</v>
      </c>
      <c r="G32" s="2">
        <v>110</v>
      </c>
      <c r="H32" s="133"/>
      <c r="I32" s="5" t="s">
        <v>30</v>
      </c>
      <c r="J32" s="2" t="s">
        <v>654</v>
      </c>
      <c r="K32" s="2">
        <v>120</v>
      </c>
      <c r="L32" s="133"/>
      <c r="M32" s="5" t="s">
        <v>30</v>
      </c>
      <c r="N32" s="61" t="s">
        <v>279</v>
      </c>
      <c r="O32" s="2">
        <v>100</v>
      </c>
      <c r="P32" s="133"/>
      <c r="Q32" s="5" t="s">
        <v>30</v>
      </c>
      <c r="R32" s="2"/>
      <c r="S32" s="3"/>
      <c r="T32" s="7"/>
      <c r="U32" s="4"/>
    </row>
    <row r="33" spans="1:21" ht="15.75" customHeight="1">
      <c r="A33" s="2" t="s">
        <v>32</v>
      </c>
      <c r="B33" s="2" t="s">
        <v>655</v>
      </c>
      <c r="C33" s="58">
        <v>175</v>
      </c>
      <c r="D33" s="128"/>
      <c r="E33" s="2" t="s">
        <v>32</v>
      </c>
      <c r="F33" s="2" t="s">
        <v>656</v>
      </c>
      <c r="G33" s="2">
        <v>150</v>
      </c>
      <c r="H33" s="128"/>
      <c r="I33" s="2" t="s">
        <v>32</v>
      </c>
      <c r="J33" s="2" t="s">
        <v>657</v>
      </c>
      <c r="K33" s="2">
        <v>130</v>
      </c>
      <c r="L33" s="128"/>
      <c r="M33" s="2" t="s">
        <v>32</v>
      </c>
      <c r="N33" s="2" t="s">
        <v>658</v>
      </c>
      <c r="O33" s="2">
        <v>120</v>
      </c>
      <c r="P33" s="128"/>
      <c r="Q33" s="2" t="s">
        <v>32</v>
      </c>
      <c r="R33" s="2"/>
      <c r="S33" s="3"/>
      <c r="T33" s="7"/>
      <c r="U33" s="4"/>
    </row>
    <row r="34" spans="1:21" ht="15.75" customHeight="1">
      <c r="A34" s="2" t="s">
        <v>31</v>
      </c>
      <c r="B34" s="8"/>
      <c r="C34" s="8"/>
      <c r="E34" s="8" t="s">
        <v>31</v>
      </c>
      <c r="F34" s="8" t="s">
        <v>659</v>
      </c>
      <c r="G34" s="8">
        <v>100</v>
      </c>
      <c r="I34" s="2" t="s">
        <v>31</v>
      </c>
      <c r="J34" s="2" t="s">
        <v>660</v>
      </c>
      <c r="K34" s="2">
        <v>80</v>
      </c>
      <c r="M34" s="2" t="s">
        <v>31</v>
      </c>
      <c r="N34" s="8" t="s">
        <v>661</v>
      </c>
      <c r="O34" s="8">
        <v>110</v>
      </c>
      <c r="Q34" s="2" t="s">
        <v>31</v>
      </c>
      <c r="R34" s="2"/>
      <c r="S34" s="2"/>
    </row>
    <row r="35" spans="1:21" ht="15.75" customHeight="1">
      <c r="A35" s="12" t="s">
        <v>37</v>
      </c>
      <c r="C35" s="4">
        <f>SUM((C3:C33))</f>
        <v>2380</v>
      </c>
      <c r="E35" s="4" t="s">
        <v>37</v>
      </c>
      <c r="G35" s="4">
        <f>SUM((G3:G34))</f>
        <v>2650</v>
      </c>
      <c r="I35" s="12" t="s">
        <v>37</v>
      </c>
      <c r="J35" s="12"/>
      <c r="K35" s="12">
        <f>SUM((K3:K33))</f>
        <v>2305</v>
      </c>
      <c r="M35" s="12" t="s">
        <v>37</v>
      </c>
      <c r="O35" s="4">
        <f>SUM((O3:O34))</f>
        <v>2100</v>
      </c>
      <c r="Q35" s="12" t="s">
        <v>37</v>
      </c>
      <c r="R35" s="12"/>
      <c r="S35" s="12">
        <f>SUM((S3:S33))</f>
        <v>0</v>
      </c>
    </row>
    <row r="36" spans="1:21" ht="15.75" customHeight="1">
      <c r="A36" s="12" t="s">
        <v>38</v>
      </c>
      <c r="C36" s="4">
        <v>2380</v>
      </c>
      <c r="E36" s="4" t="s">
        <v>38</v>
      </c>
      <c r="G36" s="4">
        <v>2650</v>
      </c>
      <c r="I36" s="12" t="s">
        <v>38</v>
      </c>
      <c r="J36" s="12"/>
      <c r="K36" s="12">
        <v>2385</v>
      </c>
      <c r="M36" s="12" t="s">
        <v>38</v>
      </c>
      <c r="O36" s="4">
        <v>2100</v>
      </c>
      <c r="Q36" s="12" t="s">
        <v>38</v>
      </c>
      <c r="R36" s="12"/>
      <c r="S36" s="12"/>
    </row>
    <row r="37" spans="1:21" ht="15.75" customHeight="1">
      <c r="A37" s="12" t="s">
        <v>39</v>
      </c>
      <c r="C37" s="4">
        <f>SUMIF(C3:C34, "&gt;150")-COUNTIF(C3:C34, "&gt;150")*150</f>
        <v>150</v>
      </c>
      <c r="E37" s="12" t="s">
        <v>39</v>
      </c>
      <c r="G37" s="4">
        <f>SUMIF(G3:G34, "&gt;150")-COUNTIF(G3:G34, "&gt;150")*150</f>
        <v>25</v>
      </c>
      <c r="I37" s="12" t="s">
        <v>39</v>
      </c>
      <c r="K37" s="4">
        <f>SUMIF(K3:K34, "&gt;150")-COUNTIF(K3:K34, "&gt;150")*150</f>
        <v>0</v>
      </c>
      <c r="M37" s="12" t="s">
        <v>39</v>
      </c>
      <c r="O37" s="4">
        <f>SUMIF(O3:O34, "&gt;150")-COUNTIF(O3:O34, "&gt;150")*150</f>
        <v>40</v>
      </c>
      <c r="Q37" s="12" t="s">
        <v>39</v>
      </c>
      <c r="S37" s="4">
        <f>SUMIF(S3:S34, "&gt;150")-COUNTIF(S3:S34, "&gt;150")*150</f>
        <v>0</v>
      </c>
    </row>
    <row r="38" spans="1:21" ht="15.75" customHeight="1">
      <c r="A38" s="12" t="s">
        <v>40</v>
      </c>
      <c r="C38" s="4">
        <f>C36-C37</f>
        <v>2230</v>
      </c>
      <c r="E38" s="12" t="s">
        <v>40</v>
      </c>
      <c r="G38" s="4">
        <f>G36-G37</f>
        <v>2625</v>
      </c>
      <c r="I38" s="12" t="s">
        <v>40</v>
      </c>
      <c r="K38" s="4">
        <f>K36-K37</f>
        <v>2385</v>
      </c>
      <c r="M38" s="12" t="s">
        <v>40</v>
      </c>
      <c r="O38" s="4">
        <f>O36-O37</f>
        <v>2060</v>
      </c>
      <c r="Q38" s="12" t="s">
        <v>40</v>
      </c>
      <c r="S38" s="4">
        <f>S36-S37</f>
        <v>0</v>
      </c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3"/>
    <mergeCell ref="E1:E2"/>
    <mergeCell ref="F1:G1"/>
    <mergeCell ref="H1:H33"/>
    <mergeCell ref="I1:I2"/>
    <mergeCell ref="J1:K1"/>
    <mergeCell ref="L1:L33"/>
    <mergeCell ref="M1:M2"/>
    <mergeCell ref="N1:O1"/>
    <mergeCell ref="P1:P33"/>
  </mergeCells>
  <phoneticPr fontId="73" type="noConversion"/>
  <hyperlinks>
    <hyperlink ref="B2" r:id="rId1" xr:uid="{00000000-0004-0000-0F00-000000000000}"/>
    <hyperlink ref="F2" r:id="rId2" xr:uid="{00000000-0004-0000-0F00-000001000000}"/>
    <hyperlink ref="J2" r:id="rId3" xr:uid="{00000000-0004-0000-0F00-000002000000}"/>
    <hyperlink ref="N2" r:id="rId4" xr:uid="{00000000-0004-0000-0F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V1001"/>
  <sheetViews>
    <sheetView tabSelected="1" workbookViewId="0">
      <selection sqref="A1:A2"/>
    </sheetView>
  </sheetViews>
  <sheetFormatPr baseColWidth="10" defaultColWidth="12.6640625" defaultRowHeight="15.75" customHeight="1"/>
  <cols>
    <col min="2" max="2" width="20.83203125" customWidth="1"/>
    <col min="4" max="4" width="4.83203125" customWidth="1"/>
    <col min="6" max="6" width="23.1640625" customWidth="1"/>
    <col min="8" max="8" width="5.1640625" customWidth="1"/>
    <col min="10" max="10" width="44.6640625" customWidth="1"/>
    <col min="12" max="12" width="4.33203125" customWidth="1"/>
    <col min="14" max="14" width="26" customWidth="1"/>
    <col min="16" max="16" width="4.83203125" customWidth="1"/>
    <col min="18" max="18" width="20.1640625" customWidth="1"/>
  </cols>
  <sheetData>
    <row r="1" spans="1:22" ht="17">
      <c r="A1" s="141"/>
      <c r="B1" s="129">
        <v>45719</v>
      </c>
      <c r="C1" s="130"/>
      <c r="D1" s="127"/>
      <c r="E1" s="127"/>
      <c r="F1" s="129">
        <v>45720</v>
      </c>
      <c r="G1" s="130"/>
      <c r="H1" s="127"/>
      <c r="I1" s="127"/>
      <c r="J1" s="129">
        <v>45721</v>
      </c>
      <c r="K1" s="130"/>
      <c r="L1" s="127"/>
      <c r="M1" s="127"/>
      <c r="N1" s="129">
        <v>45722</v>
      </c>
      <c r="O1" s="130"/>
      <c r="P1" s="127"/>
      <c r="Q1" s="127"/>
      <c r="R1" s="129">
        <v>45723</v>
      </c>
      <c r="S1" s="130"/>
      <c r="U1" s="135"/>
      <c r="V1" s="132"/>
    </row>
    <row r="2" spans="1:22" ht="15.75" customHeight="1">
      <c r="A2" s="128"/>
      <c r="B2" s="50" t="s">
        <v>662</v>
      </c>
      <c r="C2" s="2" t="s">
        <v>0</v>
      </c>
      <c r="D2" s="133"/>
      <c r="E2" s="128"/>
      <c r="F2" s="50" t="s">
        <v>663</v>
      </c>
      <c r="G2" s="43" t="s">
        <v>0</v>
      </c>
      <c r="H2" s="133"/>
      <c r="I2" s="128"/>
      <c r="J2" s="50" t="s">
        <v>664</v>
      </c>
      <c r="K2" s="2" t="s">
        <v>0</v>
      </c>
      <c r="L2" s="133"/>
      <c r="M2" s="128"/>
      <c r="N2" s="26" t="s">
        <v>504</v>
      </c>
      <c r="O2" s="2" t="s">
        <v>0</v>
      </c>
      <c r="P2" s="133"/>
      <c r="Q2" s="128"/>
      <c r="R2" s="26" t="s">
        <v>665</v>
      </c>
      <c r="S2" s="3" t="s">
        <v>0</v>
      </c>
      <c r="U2" s="4"/>
      <c r="V2" s="4"/>
    </row>
    <row r="3" spans="1:22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 t="s">
        <v>666</v>
      </c>
      <c r="K3" s="2">
        <v>125</v>
      </c>
      <c r="L3" s="133"/>
      <c r="M3" s="5" t="s">
        <v>1</v>
      </c>
      <c r="N3" s="2"/>
      <c r="O3" s="2"/>
      <c r="P3" s="133"/>
      <c r="Q3" s="5" t="s">
        <v>1</v>
      </c>
      <c r="R3" s="2" t="s">
        <v>667</v>
      </c>
      <c r="S3" s="3">
        <v>110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668</v>
      </c>
      <c r="O5" s="2">
        <v>135</v>
      </c>
      <c r="P5" s="133"/>
      <c r="Q5" s="5" t="s">
        <v>3</v>
      </c>
      <c r="R5" s="2" t="s">
        <v>669</v>
      </c>
      <c r="S5" s="3">
        <v>115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/>
      <c r="C10" s="2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 t="s">
        <v>670</v>
      </c>
      <c r="S10" s="3">
        <v>110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 t="s">
        <v>671</v>
      </c>
      <c r="G12" s="2">
        <v>140</v>
      </c>
      <c r="H12" s="133"/>
      <c r="I12" s="5" t="s">
        <v>10</v>
      </c>
      <c r="J12" s="2" t="s">
        <v>672</v>
      </c>
      <c r="K12" s="2">
        <v>149</v>
      </c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377</v>
      </c>
      <c r="C13" s="2">
        <v>150</v>
      </c>
      <c r="D13" s="133"/>
      <c r="E13" s="5" t="s">
        <v>11</v>
      </c>
      <c r="F13" s="2" t="s">
        <v>673</v>
      </c>
      <c r="G13" s="2">
        <v>150</v>
      </c>
      <c r="H13" s="133"/>
      <c r="I13" s="5" t="s">
        <v>11</v>
      </c>
      <c r="J13" s="2" t="s">
        <v>674</v>
      </c>
      <c r="K13" s="63">
        <v>180</v>
      </c>
      <c r="L13" s="133"/>
      <c r="M13" s="5" t="s">
        <v>11</v>
      </c>
      <c r="N13" s="2" t="s">
        <v>675</v>
      </c>
      <c r="O13" s="2">
        <v>140</v>
      </c>
      <c r="P13" s="133"/>
      <c r="Q13" s="5" t="s">
        <v>11</v>
      </c>
      <c r="R13" s="2" t="s">
        <v>676</v>
      </c>
      <c r="S13" s="3">
        <v>110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373</v>
      </c>
      <c r="C15" s="2">
        <v>150</v>
      </c>
      <c r="D15" s="133"/>
      <c r="E15" s="5" t="s">
        <v>13</v>
      </c>
      <c r="F15" s="2" t="s">
        <v>677</v>
      </c>
      <c r="G15" s="2">
        <v>175</v>
      </c>
      <c r="H15" s="133"/>
      <c r="I15" s="5" t="s">
        <v>13</v>
      </c>
      <c r="J15" s="2"/>
      <c r="K15" s="2"/>
      <c r="L15" s="133"/>
      <c r="M15" s="5" t="s">
        <v>13</v>
      </c>
      <c r="N15" s="2" t="s">
        <v>678</v>
      </c>
      <c r="O15" s="63">
        <v>155</v>
      </c>
      <c r="P15" s="133"/>
      <c r="Q15" s="5" t="s">
        <v>13</v>
      </c>
      <c r="R15" s="2" t="s">
        <v>679</v>
      </c>
      <c r="S15" s="3">
        <v>110</v>
      </c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 t="s">
        <v>680</v>
      </c>
      <c r="K16" s="2">
        <v>109</v>
      </c>
      <c r="L16" s="133"/>
      <c r="M16" s="5" t="s">
        <v>14</v>
      </c>
      <c r="N16" s="2" t="s">
        <v>675</v>
      </c>
      <c r="O16" s="2">
        <v>140</v>
      </c>
      <c r="P16" s="133"/>
      <c r="Q16" s="5" t="s">
        <v>14</v>
      </c>
      <c r="R16" s="2" t="s">
        <v>681</v>
      </c>
      <c r="S16" s="3">
        <v>110</v>
      </c>
      <c r="T16" s="7"/>
    </row>
    <row r="17" spans="1:21" ht="15.75" customHeight="1">
      <c r="A17" s="5" t="s">
        <v>15</v>
      </c>
      <c r="B17" s="2" t="s">
        <v>682</v>
      </c>
      <c r="C17" s="2">
        <v>145</v>
      </c>
      <c r="D17" s="133"/>
      <c r="E17" s="5" t="s">
        <v>15</v>
      </c>
      <c r="F17" s="2"/>
      <c r="G17" s="2"/>
      <c r="H17" s="133"/>
      <c r="I17" s="5" t="s">
        <v>15</v>
      </c>
      <c r="J17" s="2"/>
      <c r="K17" s="2"/>
      <c r="L17" s="133"/>
      <c r="M17" s="5" t="s">
        <v>15</v>
      </c>
      <c r="N17" s="2" t="s">
        <v>536</v>
      </c>
      <c r="O17" s="2">
        <v>135</v>
      </c>
      <c r="P17" s="133"/>
      <c r="Q17" s="5" t="s">
        <v>15</v>
      </c>
      <c r="R17" s="2" t="s">
        <v>681</v>
      </c>
      <c r="S17" s="3">
        <v>110</v>
      </c>
      <c r="T17" s="7"/>
      <c r="U17" s="4"/>
    </row>
    <row r="18" spans="1:21" ht="15.75" customHeight="1">
      <c r="A18" s="5" t="s">
        <v>16</v>
      </c>
      <c r="B18" s="2" t="s">
        <v>683</v>
      </c>
      <c r="C18" s="2">
        <v>140</v>
      </c>
      <c r="D18" s="133"/>
      <c r="E18" s="5" t="s">
        <v>16</v>
      </c>
      <c r="F18" s="2" t="s">
        <v>684</v>
      </c>
      <c r="G18" s="2">
        <v>140</v>
      </c>
      <c r="H18" s="133"/>
      <c r="I18" s="5" t="s">
        <v>16</v>
      </c>
      <c r="J18" s="2" t="s">
        <v>685</v>
      </c>
      <c r="K18" s="2">
        <v>128</v>
      </c>
      <c r="L18" s="133"/>
      <c r="M18" s="5" t="s">
        <v>16</v>
      </c>
      <c r="N18" s="2" t="s">
        <v>686</v>
      </c>
      <c r="O18" s="2">
        <v>135</v>
      </c>
      <c r="P18" s="133"/>
      <c r="Q18" s="5" t="s">
        <v>16</v>
      </c>
      <c r="R18" s="2" t="s">
        <v>669</v>
      </c>
      <c r="S18" s="3">
        <v>115</v>
      </c>
      <c r="T18" s="7"/>
    </row>
    <row r="19" spans="1:21" ht="15.75" customHeight="1">
      <c r="A19" s="5" t="s">
        <v>17</v>
      </c>
      <c r="B19" s="2" t="s">
        <v>373</v>
      </c>
      <c r="C19" s="2">
        <v>150</v>
      </c>
      <c r="D19" s="133"/>
      <c r="E19" s="5" t="s">
        <v>17</v>
      </c>
      <c r="F19" s="2" t="s">
        <v>687</v>
      </c>
      <c r="G19" s="2">
        <v>150</v>
      </c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 t="s">
        <v>688</v>
      </c>
      <c r="C20" s="63">
        <v>205</v>
      </c>
      <c r="D20" s="133"/>
      <c r="E20" s="5" t="s">
        <v>18</v>
      </c>
      <c r="F20" s="2"/>
      <c r="G20" s="2"/>
      <c r="H20" s="133"/>
      <c r="I20" s="5" t="s">
        <v>18</v>
      </c>
      <c r="J20" s="2" t="s">
        <v>689</v>
      </c>
      <c r="K20" s="63">
        <v>155</v>
      </c>
      <c r="L20" s="133"/>
      <c r="M20" s="5" t="s">
        <v>18</v>
      </c>
      <c r="N20" s="2"/>
      <c r="O20" s="2"/>
      <c r="P20" s="133"/>
      <c r="Q20" s="5" t="s">
        <v>18</v>
      </c>
      <c r="R20" s="2" t="s">
        <v>690</v>
      </c>
      <c r="S20" s="3">
        <v>110</v>
      </c>
      <c r="T20" s="7"/>
      <c r="U20" s="4"/>
    </row>
    <row r="21" spans="1:21" ht="15.75" customHeight="1">
      <c r="A21" s="5" t="s">
        <v>19</v>
      </c>
      <c r="B21" s="2" t="s">
        <v>691</v>
      </c>
      <c r="C21" s="2">
        <v>140</v>
      </c>
      <c r="D21" s="133"/>
      <c r="E21" s="5" t="s">
        <v>19</v>
      </c>
      <c r="F21" s="2" t="s">
        <v>692</v>
      </c>
      <c r="G21" s="2">
        <v>145</v>
      </c>
      <c r="H21" s="133"/>
      <c r="I21" s="5" t="s">
        <v>19</v>
      </c>
      <c r="J21" s="2" t="s">
        <v>693</v>
      </c>
      <c r="K21" s="63">
        <v>154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694</v>
      </c>
      <c r="C22" s="2">
        <v>140</v>
      </c>
      <c r="D22" s="133"/>
      <c r="E22" s="5" t="s">
        <v>20</v>
      </c>
      <c r="F22" s="2" t="s">
        <v>692</v>
      </c>
      <c r="G22" s="2">
        <v>145</v>
      </c>
      <c r="H22" s="133"/>
      <c r="I22" s="5" t="s">
        <v>20</v>
      </c>
      <c r="J22" s="2" t="s">
        <v>695</v>
      </c>
      <c r="K22" s="2">
        <v>149</v>
      </c>
      <c r="L22" s="133"/>
      <c r="M22" s="5" t="s">
        <v>20</v>
      </c>
      <c r="N22" s="2" t="s">
        <v>528</v>
      </c>
      <c r="O22" s="64">
        <v>155</v>
      </c>
      <c r="P22" s="133"/>
      <c r="Q22" s="45" t="s">
        <v>20</v>
      </c>
      <c r="R22" s="2" t="s">
        <v>669</v>
      </c>
      <c r="S22" s="3">
        <v>115</v>
      </c>
      <c r="T22" s="7"/>
      <c r="U22" s="4"/>
    </row>
    <row r="23" spans="1:21" ht="15.75" customHeight="1">
      <c r="A23" s="5" t="s">
        <v>21</v>
      </c>
      <c r="B23" s="2" t="s">
        <v>691</v>
      </c>
      <c r="C23" s="2">
        <v>140</v>
      </c>
      <c r="D23" s="133"/>
      <c r="E23" s="5" t="s">
        <v>21</v>
      </c>
      <c r="F23" s="2" t="s">
        <v>696</v>
      </c>
      <c r="G23" s="2">
        <v>125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697</v>
      </c>
      <c r="C24" s="2">
        <v>135</v>
      </c>
      <c r="D24" s="133"/>
      <c r="E24" s="5" t="s">
        <v>22</v>
      </c>
      <c r="F24" s="2" t="s">
        <v>698</v>
      </c>
      <c r="G24" s="65">
        <v>160</v>
      </c>
      <c r="H24" s="133"/>
      <c r="I24" s="5" t="s">
        <v>22</v>
      </c>
      <c r="J24" s="2" t="s">
        <v>699</v>
      </c>
      <c r="K24" s="63">
        <f>89+35+49</f>
        <v>173</v>
      </c>
      <c r="L24" s="133"/>
      <c r="M24" s="5" t="s">
        <v>22</v>
      </c>
      <c r="N24" s="2" t="s">
        <v>700</v>
      </c>
      <c r="O24" s="2">
        <v>135</v>
      </c>
      <c r="P24" s="133"/>
      <c r="Q24" s="5" t="s">
        <v>22</v>
      </c>
      <c r="R24" s="2" t="s">
        <v>670</v>
      </c>
      <c r="S24" s="3">
        <v>110</v>
      </c>
      <c r="T24" s="7"/>
    </row>
    <row r="25" spans="1:21" ht="15.75" customHeight="1">
      <c r="A25" s="5" t="s">
        <v>23</v>
      </c>
      <c r="B25" s="5" t="s">
        <v>406</v>
      </c>
      <c r="C25" s="63">
        <v>155</v>
      </c>
      <c r="D25" s="133"/>
      <c r="E25" s="5" t="s">
        <v>23</v>
      </c>
      <c r="F25" s="2" t="s">
        <v>701</v>
      </c>
      <c r="G25" s="2">
        <v>150</v>
      </c>
      <c r="H25" s="133"/>
      <c r="I25" s="5" t="s">
        <v>23</v>
      </c>
      <c r="J25" s="2" t="s">
        <v>702</v>
      </c>
      <c r="K25" s="63">
        <v>168</v>
      </c>
      <c r="L25" s="133"/>
      <c r="M25" s="5" t="s">
        <v>23</v>
      </c>
      <c r="N25" s="2" t="s">
        <v>703</v>
      </c>
      <c r="O25" s="2">
        <v>140</v>
      </c>
      <c r="P25" s="133"/>
      <c r="Q25" s="5" t="s">
        <v>23</v>
      </c>
      <c r="R25" s="2" t="s">
        <v>704</v>
      </c>
      <c r="S25" s="3">
        <v>110</v>
      </c>
      <c r="T25" s="7"/>
      <c r="U25" s="4"/>
    </row>
    <row r="26" spans="1:21" ht="15.75" customHeight="1">
      <c r="A26" s="5" t="s">
        <v>24</v>
      </c>
      <c r="B26" s="2"/>
      <c r="D26" s="133"/>
      <c r="E26" s="5" t="s">
        <v>24</v>
      </c>
      <c r="F26" s="2" t="s">
        <v>701</v>
      </c>
      <c r="G26" s="2">
        <v>150</v>
      </c>
      <c r="H26" s="133"/>
      <c r="I26" s="5" t="s">
        <v>24</v>
      </c>
      <c r="J26" s="2" t="s">
        <v>705</v>
      </c>
      <c r="K26" s="63">
        <v>180</v>
      </c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706</v>
      </c>
      <c r="C29" s="2">
        <v>150</v>
      </c>
      <c r="D29" s="133"/>
      <c r="E29" s="5" t="s">
        <v>27</v>
      </c>
      <c r="F29" s="2" t="s">
        <v>707</v>
      </c>
      <c r="G29" s="2">
        <v>150</v>
      </c>
      <c r="H29" s="133"/>
      <c r="I29" s="45" t="s">
        <v>27</v>
      </c>
      <c r="J29" s="2" t="s">
        <v>708</v>
      </c>
      <c r="K29" s="2">
        <v>150</v>
      </c>
      <c r="L29" s="133"/>
      <c r="M29" s="5" t="s">
        <v>27</v>
      </c>
      <c r="N29" s="2" t="s">
        <v>709</v>
      </c>
      <c r="O29" s="2">
        <v>135</v>
      </c>
      <c r="P29" s="133"/>
      <c r="Q29" s="5" t="s">
        <v>27</v>
      </c>
      <c r="R29" s="2" t="s">
        <v>710</v>
      </c>
      <c r="S29" s="3">
        <v>110</v>
      </c>
      <c r="T29" s="7"/>
    </row>
    <row r="30" spans="1:21" ht="15.75" customHeight="1">
      <c r="A30" s="5" t="s">
        <v>28</v>
      </c>
      <c r="B30" s="2" t="s">
        <v>694</v>
      </c>
      <c r="C30" s="2">
        <v>140</v>
      </c>
      <c r="D30" s="133"/>
      <c r="E30" s="5" t="s">
        <v>28</v>
      </c>
      <c r="F30" s="2" t="s">
        <v>711</v>
      </c>
      <c r="G30" s="2">
        <v>145</v>
      </c>
      <c r="H30" s="133"/>
      <c r="I30" s="5" t="s">
        <v>28</v>
      </c>
      <c r="J30" s="2" t="s">
        <v>712</v>
      </c>
      <c r="K30" s="2">
        <v>145</v>
      </c>
      <c r="L30" s="133"/>
      <c r="M30" s="5" t="s">
        <v>28</v>
      </c>
      <c r="N30" s="2"/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403</v>
      </c>
      <c r="C31" s="2">
        <v>135</v>
      </c>
      <c r="D31" s="133"/>
      <c r="E31" s="5" t="s">
        <v>29</v>
      </c>
      <c r="F31" s="2" t="s">
        <v>713</v>
      </c>
      <c r="G31" s="2">
        <v>125</v>
      </c>
      <c r="H31" s="133"/>
      <c r="I31" s="5" t="s">
        <v>29</v>
      </c>
      <c r="J31" s="2" t="s">
        <v>714</v>
      </c>
      <c r="K31" s="2">
        <v>140</v>
      </c>
      <c r="L31" s="133"/>
      <c r="M31" s="5" t="s">
        <v>29</v>
      </c>
      <c r="N31" s="2" t="s">
        <v>715</v>
      </c>
      <c r="O31" s="2">
        <v>140</v>
      </c>
      <c r="P31" s="133"/>
      <c r="Q31" s="5" t="s">
        <v>29</v>
      </c>
      <c r="R31" s="2" t="s">
        <v>669</v>
      </c>
      <c r="S31" s="3">
        <v>115</v>
      </c>
      <c r="T31" s="7"/>
    </row>
    <row r="32" spans="1:21" ht="15.75" customHeight="1">
      <c r="A32" s="44" t="s">
        <v>30</v>
      </c>
      <c r="B32" s="2" t="s">
        <v>421</v>
      </c>
      <c r="C32" s="65">
        <v>155</v>
      </c>
      <c r="D32" s="133"/>
      <c r="E32" s="5" t="s">
        <v>30</v>
      </c>
      <c r="F32" s="2" t="s">
        <v>716</v>
      </c>
      <c r="G32" s="2">
        <v>150</v>
      </c>
      <c r="H32" s="133"/>
      <c r="I32" s="5" t="s">
        <v>30</v>
      </c>
      <c r="J32" s="2" t="s">
        <v>717</v>
      </c>
      <c r="K32" s="2">
        <v>150</v>
      </c>
      <c r="L32" s="133"/>
      <c r="M32" s="5" t="s">
        <v>30</v>
      </c>
      <c r="N32" s="2" t="s">
        <v>718</v>
      </c>
      <c r="O32" s="2">
        <v>150</v>
      </c>
      <c r="P32" s="133"/>
      <c r="Q32" s="5" t="s">
        <v>30</v>
      </c>
      <c r="R32" s="2" t="s">
        <v>719</v>
      </c>
      <c r="S32" s="2">
        <v>110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720</v>
      </c>
      <c r="G33" s="8">
        <v>125</v>
      </c>
      <c r="H33" s="133"/>
      <c r="I33" s="2" t="s">
        <v>31</v>
      </c>
      <c r="J33" s="2" t="s">
        <v>721</v>
      </c>
      <c r="K33" s="2">
        <v>149</v>
      </c>
      <c r="L33" s="133"/>
      <c r="M33" s="66" t="s">
        <v>31</v>
      </c>
      <c r="N33" s="8" t="s">
        <v>722</v>
      </c>
      <c r="O33" s="8">
        <v>135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398</v>
      </c>
      <c r="C34" s="65">
        <v>165</v>
      </c>
      <c r="D34" s="128"/>
      <c r="E34" s="66" t="s">
        <v>32</v>
      </c>
      <c r="F34" s="9" t="s">
        <v>723</v>
      </c>
      <c r="G34" s="8">
        <v>140</v>
      </c>
      <c r="H34" s="128"/>
      <c r="I34" s="2" t="s">
        <v>32</v>
      </c>
      <c r="J34" s="10" t="s">
        <v>724</v>
      </c>
      <c r="K34" s="2">
        <v>139</v>
      </c>
      <c r="L34" s="128"/>
      <c r="M34" s="2" t="s">
        <v>32</v>
      </c>
      <c r="N34" s="9" t="s">
        <v>725</v>
      </c>
      <c r="O34" s="2">
        <v>130</v>
      </c>
      <c r="P34" s="128"/>
      <c r="Q34" s="2" t="s">
        <v>32</v>
      </c>
      <c r="R34" s="10" t="s">
        <v>667</v>
      </c>
      <c r="S34" s="2">
        <v>110</v>
      </c>
      <c r="T34" s="7"/>
      <c r="U34" s="4"/>
    </row>
    <row r="35" spans="1:21" ht="15.75" customHeight="1">
      <c r="A35" s="12" t="s">
        <v>37</v>
      </c>
      <c r="C35" s="4">
        <f>SUM((C3:C34))</f>
        <v>2395</v>
      </c>
      <c r="E35" s="4" t="s">
        <v>37</v>
      </c>
      <c r="G35" s="4">
        <f>SUM(G2:G34)</f>
        <v>2465</v>
      </c>
      <c r="I35" s="12" t="s">
        <v>37</v>
      </c>
      <c r="J35" s="12"/>
      <c r="K35" s="12">
        <f>SUM(K2:K34)</f>
        <v>2543</v>
      </c>
      <c r="M35" s="12" t="s">
        <v>37</v>
      </c>
      <c r="O35" s="4">
        <f>SUM(O2:O34)</f>
        <v>1960</v>
      </c>
      <c r="Q35" s="12" t="s">
        <v>37</v>
      </c>
      <c r="R35" s="12"/>
      <c r="S35" s="12">
        <f>SUM((S3:S34))</f>
        <v>1780</v>
      </c>
    </row>
    <row r="36" spans="1:21" ht="15.75" customHeight="1">
      <c r="A36" s="12" t="s">
        <v>38</v>
      </c>
      <c r="C36" s="4">
        <v>2395</v>
      </c>
      <c r="E36" s="4" t="s">
        <v>38</v>
      </c>
      <c r="G36" s="4">
        <v>2353</v>
      </c>
      <c r="I36" s="12" t="s">
        <v>38</v>
      </c>
      <c r="J36" s="12"/>
      <c r="K36" s="12">
        <v>2569</v>
      </c>
      <c r="M36" s="12" t="s">
        <v>38</v>
      </c>
      <c r="O36" s="4">
        <v>1746</v>
      </c>
      <c r="Q36" s="12" t="s">
        <v>38</v>
      </c>
      <c r="R36" s="12"/>
      <c r="S36" s="12">
        <v>1780</v>
      </c>
    </row>
    <row r="37" spans="1:21" ht="15.75" customHeight="1">
      <c r="A37" s="12" t="s">
        <v>39</v>
      </c>
      <c r="C37" s="4">
        <f>SUMIF(C3:C34, "&gt;150")-COUNTIF(C3:C34, "&gt;150")*150</f>
        <v>80</v>
      </c>
      <c r="E37" s="12" t="s">
        <v>39</v>
      </c>
      <c r="G37" s="4">
        <f>SUMIF(G3:G34, "&gt;150")-COUNTIF(G3:G34, "&gt;150")*150</f>
        <v>35</v>
      </c>
      <c r="I37" s="12" t="s">
        <v>39</v>
      </c>
      <c r="K37" s="4">
        <f>SUMIF(K3:K34, "&gt;150")-COUNTIF(K3:K34, "&gt;150")*150</f>
        <v>110</v>
      </c>
      <c r="M37" s="12" t="s">
        <v>39</v>
      </c>
      <c r="O37" s="4">
        <f>SUMIF(O3:O34, "&gt;150")-COUNTIF(O3:O34, "&gt;150")*150</f>
        <v>10</v>
      </c>
      <c r="Q37" s="12" t="s">
        <v>39</v>
      </c>
      <c r="S37" s="4">
        <f>SUMIF(S3:S34, "&gt;150")-COUNTIF(S3:S34, "&gt;150")*150</f>
        <v>0</v>
      </c>
    </row>
    <row r="38" spans="1:21" ht="15.75" customHeight="1">
      <c r="A38" s="12" t="s">
        <v>40</v>
      </c>
      <c r="C38" s="4">
        <f>C36-C37</f>
        <v>2315</v>
      </c>
      <c r="E38" s="12" t="s">
        <v>40</v>
      </c>
      <c r="G38" s="4">
        <f>G36-G37</f>
        <v>2318</v>
      </c>
      <c r="I38" s="12" t="s">
        <v>40</v>
      </c>
      <c r="K38" s="4">
        <f>K36-K37</f>
        <v>2459</v>
      </c>
      <c r="M38" s="12" t="s">
        <v>40</v>
      </c>
      <c r="O38" s="4">
        <f>O36-O37</f>
        <v>1736</v>
      </c>
      <c r="Q38" s="12" t="s">
        <v>40</v>
      </c>
      <c r="S38" s="4">
        <f>S36-S37</f>
        <v>1780</v>
      </c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hyperlinks>
    <hyperlink ref="B2" r:id="rId1" xr:uid="{00000000-0004-0000-1000-000000000000}"/>
    <hyperlink ref="F2" r:id="rId2" xr:uid="{00000000-0004-0000-1000-000001000000}"/>
    <hyperlink ref="J2" r:id="rId3" xr:uid="{00000000-0004-0000-1000-000002000000}"/>
    <hyperlink ref="N2" r:id="rId4" xr:uid="{00000000-0004-0000-1000-000003000000}"/>
    <hyperlink ref="R2" r:id="rId5" xr:uid="{00000000-0004-0000-1000-000004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V1001"/>
  <sheetViews>
    <sheetView workbookViewId="0"/>
  </sheetViews>
  <sheetFormatPr baseColWidth="10" defaultColWidth="12.6640625" defaultRowHeight="15.75" customHeight="1"/>
  <cols>
    <col min="2" max="2" width="19.33203125" customWidth="1"/>
    <col min="4" max="4" width="4.83203125" customWidth="1"/>
    <col min="6" max="6" width="15.5" customWidth="1"/>
    <col min="8" max="8" width="5.1640625" customWidth="1"/>
    <col min="10" max="10" width="31.33203125" customWidth="1"/>
    <col min="12" max="12" width="4.33203125" customWidth="1"/>
    <col min="14" max="14" width="39.33203125" customWidth="1"/>
    <col min="16" max="16" width="4.83203125" customWidth="1"/>
    <col min="18" max="18" width="57.33203125" customWidth="1"/>
  </cols>
  <sheetData>
    <row r="1" spans="1:22" ht="17">
      <c r="A1" s="127"/>
      <c r="B1" s="129">
        <v>45726</v>
      </c>
      <c r="C1" s="130"/>
      <c r="D1" s="127"/>
      <c r="E1" s="127"/>
      <c r="F1" s="129">
        <v>45727</v>
      </c>
      <c r="G1" s="130"/>
      <c r="H1" s="127"/>
      <c r="I1" s="127"/>
      <c r="J1" s="129">
        <v>45728</v>
      </c>
      <c r="K1" s="130"/>
      <c r="L1" s="127"/>
      <c r="M1" s="127"/>
      <c r="N1" s="129">
        <v>45729</v>
      </c>
      <c r="O1" s="130"/>
      <c r="P1" s="127"/>
      <c r="Q1" s="127"/>
      <c r="R1" s="129">
        <v>45730</v>
      </c>
      <c r="S1" s="130"/>
      <c r="U1" s="135"/>
      <c r="V1" s="132"/>
    </row>
    <row r="2" spans="1:22" ht="15.75" customHeight="1">
      <c r="A2" s="128"/>
      <c r="B2" s="50" t="s">
        <v>726</v>
      </c>
      <c r="C2" s="2" t="s">
        <v>0</v>
      </c>
      <c r="D2" s="133"/>
      <c r="E2" s="128"/>
      <c r="F2" s="26" t="s">
        <v>727</v>
      </c>
      <c r="G2" s="2" t="s">
        <v>0</v>
      </c>
      <c r="H2" s="133"/>
      <c r="I2" s="128"/>
      <c r="J2" s="26" t="s">
        <v>728</v>
      </c>
      <c r="K2" s="2" t="s">
        <v>0</v>
      </c>
      <c r="L2" s="133"/>
      <c r="M2" s="128"/>
      <c r="N2" s="26" t="s">
        <v>729</v>
      </c>
      <c r="O2" s="2" t="s">
        <v>0</v>
      </c>
      <c r="P2" s="133"/>
      <c r="Q2" s="128"/>
      <c r="R2" s="26" t="s">
        <v>730</v>
      </c>
      <c r="S2" s="2" t="s">
        <v>0</v>
      </c>
      <c r="U2" s="4"/>
      <c r="V2" s="4"/>
    </row>
    <row r="3" spans="1:22" ht="15.75" customHeight="1">
      <c r="A3" s="5" t="s">
        <v>1</v>
      </c>
      <c r="B3" s="2" t="s">
        <v>731</v>
      </c>
      <c r="C3" s="2">
        <v>125</v>
      </c>
      <c r="D3" s="133"/>
      <c r="E3" s="5" t="s">
        <v>1</v>
      </c>
      <c r="F3" s="2" t="s">
        <v>732</v>
      </c>
      <c r="G3" s="2">
        <v>100</v>
      </c>
      <c r="H3" s="133"/>
      <c r="I3" s="5" t="s">
        <v>1</v>
      </c>
      <c r="J3" s="2"/>
      <c r="K3" s="2"/>
      <c r="L3" s="133"/>
      <c r="M3" s="18" t="s">
        <v>1</v>
      </c>
      <c r="N3" s="2" t="s">
        <v>733</v>
      </c>
      <c r="O3" s="2">
        <v>105</v>
      </c>
      <c r="P3" s="133"/>
      <c r="Q3" s="5" t="s">
        <v>1</v>
      </c>
      <c r="R3" s="2" t="s">
        <v>734</v>
      </c>
      <c r="S3" s="63">
        <v>215</v>
      </c>
      <c r="T3" s="6"/>
    </row>
    <row r="4" spans="1:22" ht="15.75" customHeight="1">
      <c r="A4" s="45" t="s">
        <v>2</v>
      </c>
      <c r="B4" s="2" t="s">
        <v>735</v>
      </c>
      <c r="C4" s="63">
        <v>215</v>
      </c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736</v>
      </c>
      <c r="O5" s="2">
        <v>110</v>
      </c>
      <c r="P5" s="133"/>
      <c r="Q5" s="5" t="s">
        <v>3</v>
      </c>
      <c r="R5" s="2" t="s">
        <v>737</v>
      </c>
      <c r="S5" s="2">
        <v>145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18" t="s">
        <v>4</v>
      </c>
      <c r="R6" s="2" t="s">
        <v>738</v>
      </c>
      <c r="S6" s="63">
        <f>359+85</f>
        <v>444</v>
      </c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 t="s">
        <v>739</v>
      </c>
      <c r="C8" s="63">
        <v>225</v>
      </c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 t="s">
        <v>740</v>
      </c>
      <c r="C10" s="2">
        <v>135</v>
      </c>
      <c r="D10" s="133"/>
      <c r="E10" s="5" t="s">
        <v>8</v>
      </c>
      <c r="F10" s="2" t="s">
        <v>741</v>
      </c>
      <c r="G10" s="2">
        <v>140</v>
      </c>
      <c r="H10" s="133"/>
      <c r="I10" s="5" t="s">
        <v>8</v>
      </c>
      <c r="J10" s="2" t="s">
        <v>742</v>
      </c>
      <c r="K10" s="2">
        <v>140</v>
      </c>
      <c r="L10" s="133"/>
      <c r="M10" s="5" t="s">
        <v>8</v>
      </c>
      <c r="N10" s="2"/>
      <c r="O10" s="2"/>
      <c r="P10" s="133"/>
      <c r="Q10" s="5" t="s">
        <v>8</v>
      </c>
      <c r="R10" s="2" t="s">
        <v>743</v>
      </c>
      <c r="S10" s="2">
        <v>150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 t="s">
        <v>639</v>
      </c>
      <c r="C13" s="63">
        <v>175</v>
      </c>
      <c r="D13" s="133"/>
      <c r="E13" s="5" t="s">
        <v>11</v>
      </c>
      <c r="F13" s="2" t="s">
        <v>744</v>
      </c>
      <c r="G13" s="2">
        <v>130</v>
      </c>
      <c r="H13" s="133"/>
      <c r="I13" s="5" t="s">
        <v>11</v>
      </c>
      <c r="J13" s="2" t="s">
        <v>745</v>
      </c>
      <c r="K13" s="63">
        <v>160</v>
      </c>
      <c r="L13" s="133"/>
      <c r="M13" s="5" t="s">
        <v>11</v>
      </c>
      <c r="N13" s="2" t="s">
        <v>746</v>
      </c>
      <c r="O13" s="2">
        <v>111</v>
      </c>
      <c r="P13" s="133"/>
      <c r="Q13" s="5" t="s">
        <v>11</v>
      </c>
      <c r="R13" s="2" t="s">
        <v>747</v>
      </c>
      <c r="S13" s="2">
        <v>150</v>
      </c>
      <c r="T13" s="7"/>
    </row>
    <row r="14" spans="1:22" ht="15.75" customHeight="1">
      <c r="A14" s="5" t="s">
        <v>12</v>
      </c>
      <c r="B14" s="2" t="s">
        <v>740</v>
      </c>
      <c r="C14" s="2">
        <v>135</v>
      </c>
      <c r="D14" s="133"/>
      <c r="E14" s="18" t="s">
        <v>12</v>
      </c>
      <c r="F14" s="2" t="s">
        <v>741</v>
      </c>
      <c r="G14" s="2">
        <v>140</v>
      </c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 t="s">
        <v>620</v>
      </c>
      <c r="C15" s="2">
        <v>155</v>
      </c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748</v>
      </c>
      <c r="O15" s="2">
        <v>105</v>
      </c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 t="s">
        <v>639</v>
      </c>
      <c r="C16" s="63">
        <v>175</v>
      </c>
      <c r="D16" s="133"/>
      <c r="E16" s="5" t="s">
        <v>14</v>
      </c>
      <c r="F16" s="2"/>
      <c r="G16" s="2"/>
      <c r="H16" s="133"/>
      <c r="I16" s="45" t="s">
        <v>14</v>
      </c>
      <c r="J16" s="2" t="s">
        <v>749</v>
      </c>
      <c r="K16" s="2">
        <v>125</v>
      </c>
      <c r="L16" s="133"/>
      <c r="M16" s="5" t="s">
        <v>14</v>
      </c>
      <c r="N16" s="2" t="s">
        <v>750</v>
      </c>
      <c r="O16" s="2">
        <v>115</v>
      </c>
      <c r="P16" s="133"/>
      <c r="Q16" s="5" t="s">
        <v>14</v>
      </c>
      <c r="R16" s="2"/>
      <c r="S16" s="2"/>
      <c r="T16" s="7"/>
    </row>
    <row r="17" spans="1:21" ht="15.75" customHeight="1">
      <c r="A17" s="5" t="s">
        <v>15</v>
      </c>
      <c r="B17" s="2" t="s">
        <v>620</v>
      </c>
      <c r="C17" s="63">
        <v>155</v>
      </c>
      <c r="D17" s="133"/>
      <c r="E17" s="5" t="s">
        <v>15</v>
      </c>
      <c r="F17" s="2" t="s">
        <v>751</v>
      </c>
      <c r="G17" s="2">
        <v>130</v>
      </c>
      <c r="H17" s="133"/>
      <c r="I17" s="5" t="s">
        <v>15</v>
      </c>
      <c r="J17" s="2" t="s">
        <v>752</v>
      </c>
      <c r="K17" s="2">
        <v>145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7"/>
      <c r="U17" s="4"/>
    </row>
    <row r="18" spans="1:21" ht="15.75" customHeight="1">
      <c r="A18" s="5" t="s">
        <v>16</v>
      </c>
      <c r="B18" s="8" t="s">
        <v>753</v>
      </c>
      <c r="C18" s="8">
        <v>150</v>
      </c>
      <c r="D18" s="133"/>
      <c r="E18" s="5" t="s">
        <v>16</v>
      </c>
      <c r="F18" s="2" t="s">
        <v>751</v>
      </c>
      <c r="G18" s="2">
        <v>130</v>
      </c>
      <c r="H18" s="133"/>
      <c r="I18" s="5" t="s">
        <v>16</v>
      </c>
      <c r="J18" s="2" t="s">
        <v>754</v>
      </c>
      <c r="K18" s="2">
        <v>129</v>
      </c>
      <c r="L18" s="133"/>
      <c r="M18" s="5" t="s">
        <v>16</v>
      </c>
      <c r="N18" s="2"/>
      <c r="O18" s="2"/>
      <c r="P18" s="133"/>
      <c r="Q18" s="5" t="s">
        <v>16</v>
      </c>
      <c r="R18" s="2"/>
      <c r="S18" s="2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 t="s">
        <v>755</v>
      </c>
      <c r="S19" s="2">
        <v>190</v>
      </c>
      <c r="T19" s="7"/>
    </row>
    <row r="20" spans="1:21" ht="15.75" customHeight="1">
      <c r="A20" s="5" t="s">
        <v>18</v>
      </c>
      <c r="B20" s="2" t="s">
        <v>756</v>
      </c>
      <c r="C20" s="63">
        <v>175</v>
      </c>
      <c r="D20" s="133"/>
      <c r="E20" s="5" t="s">
        <v>18</v>
      </c>
      <c r="F20" s="2" t="s">
        <v>751</v>
      </c>
      <c r="G20" s="2">
        <v>130</v>
      </c>
      <c r="H20" s="133"/>
      <c r="I20" s="5" t="s">
        <v>18</v>
      </c>
      <c r="J20" s="2"/>
      <c r="K20" s="2"/>
      <c r="L20" s="133"/>
      <c r="M20" s="5" t="s">
        <v>18</v>
      </c>
      <c r="N20" s="2"/>
      <c r="O20" s="2"/>
      <c r="P20" s="133"/>
      <c r="Q20" s="5" t="s">
        <v>18</v>
      </c>
      <c r="R20" s="2" t="s">
        <v>757</v>
      </c>
      <c r="S20" s="2">
        <v>150</v>
      </c>
      <c r="T20" s="7"/>
      <c r="U20" s="4"/>
    </row>
    <row r="21" spans="1:21" ht="15.75" customHeight="1">
      <c r="A21" s="5" t="s">
        <v>19</v>
      </c>
      <c r="B21" s="2" t="s">
        <v>615</v>
      </c>
      <c r="C21" s="2">
        <v>145</v>
      </c>
      <c r="D21" s="133"/>
      <c r="E21" s="5" t="s">
        <v>19</v>
      </c>
      <c r="F21" s="2" t="s">
        <v>744</v>
      </c>
      <c r="G21" s="2">
        <v>130</v>
      </c>
      <c r="H21" s="133"/>
      <c r="I21" s="5" t="s">
        <v>19</v>
      </c>
      <c r="J21" s="2" t="s">
        <v>758</v>
      </c>
      <c r="K21" s="2">
        <v>120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8" t="s">
        <v>759</v>
      </c>
      <c r="C22" s="2">
        <v>150</v>
      </c>
      <c r="D22" s="133"/>
      <c r="E22" s="5" t="s">
        <v>20</v>
      </c>
      <c r="F22" s="2" t="s">
        <v>741</v>
      </c>
      <c r="G22" s="2">
        <v>140</v>
      </c>
      <c r="H22" s="133"/>
      <c r="I22" s="5" t="s">
        <v>20</v>
      </c>
      <c r="J22" s="2" t="s">
        <v>760</v>
      </c>
      <c r="K22" s="2">
        <v>140</v>
      </c>
      <c r="L22" s="133"/>
      <c r="M22" s="5" t="s">
        <v>20</v>
      </c>
      <c r="N22" s="2" t="s">
        <v>761</v>
      </c>
      <c r="O22" s="2">
        <v>125</v>
      </c>
      <c r="P22" s="133"/>
      <c r="Q22" s="5" t="s">
        <v>20</v>
      </c>
      <c r="R22" s="67" t="s">
        <v>762</v>
      </c>
      <c r="S22" s="2">
        <v>150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 t="s">
        <v>763</v>
      </c>
      <c r="S23" s="2">
        <v>150</v>
      </c>
      <c r="T23" s="7"/>
      <c r="U23" s="4"/>
    </row>
    <row r="24" spans="1:21" ht="15.75" customHeight="1">
      <c r="A24" s="5" t="s">
        <v>22</v>
      </c>
      <c r="B24" s="2"/>
      <c r="C24" s="2"/>
      <c r="D24" s="133"/>
      <c r="E24" s="5" t="s">
        <v>22</v>
      </c>
      <c r="F24" s="2" t="s">
        <v>741</v>
      </c>
      <c r="G24" s="2">
        <v>140</v>
      </c>
      <c r="H24" s="133"/>
      <c r="I24" s="5" t="s">
        <v>22</v>
      </c>
      <c r="J24" s="51" t="s">
        <v>764</v>
      </c>
      <c r="K24" s="51">
        <v>140</v>
      </c>
      <c r="L24" s="133"/>
      <c r="M24" s="5" t="s">
        <v>22</v>
      </c>
      <c r="N24" s="2" t="s">
        <v>765</v>
      </c>
      <c r="O24" s="2">
        <f>70+45+20</f>
        <v>135</v>
      </c>
      <c r="P24" s="133"/>
      <c r="Q24" s="5" t="s">
        <v>22</v>
      </c>
      <c r="R24" s="2" t="s">
        <v>766</v>
      </c>
      <c r="S24" s="63">
        <v>290</v>
      </c>
      <c r="T24" s="7"/>
    </row>
    <row r="25" spans="1:21" ht="15.75" customHeight="1">
      <c r="A25" s="5" t="s">
        <v>23</v>
      </c>
      <c r="B25" s="2" t="s">
        <v>767</v>
      </c>
      <c r="C25" s="63">
        <v>155</v>
      </c>
      <c r="D25" s="133"/>
      <c r="E25" s="5" t="s">
        <v>23</v>
      </c>
      <c r="F25" s="2"/>
      <c r="G25" s="2"/>
      <c r="H25" s="133"/>
      <c r="I25" s="5" t="s">
        <v>23</v>
      </c>
      <c r="J25" s="2" t="s">
        <v>768</v>
      </c>
      <c r="K25" s="2">
        <v>140</v>
      </c>
      <c r="L25" s="133"/>
      <c r="M25" s="5" t="s">
        <v>23</v>
      </c>
      <c r="N25" s="2" t="s">
        <v>765</v>
      </c>
      <c r="O25" s="2">
        <v>135</v>
      </c>
      <c r="P25" s="133"/>
      <c r="Q25" s="5" t="s">
        <v>23</v>
      </c>
      <c r="R25" s="2" t="s">
        <v>769</v>
      </c>
      <c r="S25" s="65">
        <v>175</v>
      </c>
      <c r="T25" s="7"/>
      <c r="U25" s="4"/>
    </row>
    <row r="26" spans="1:21" ht="15.75" customHeight="1">
      <c r="A26" s="5" t="s">
        <v>24</v>
      </c>
      <c r="B26" s="8" t="s">
        <v>759</v>
      </c>
      <c r="C26" s="2">
        <v>150</v>
      </c>
      <c r="D26" s="133"/>
      <c r="E26" s="5" t="s">
        <v>24</v>
      </c>
      <c r="F26" s="9" t="s">
        <v>770</v>
      </c>
      <c r="G26" s="8">
        <v>110</v>
      </c>
      <c r="H26" s="133"/>
      <c r="I26" s="5" t="s">
        <v>24</v>
      </c>
      <c r="J26" s="2" t="s">
        <v>771</v>
      </c>
      <c r="K26" s="2">
        <v>140</v>
      </c>
      <c r="L26" s="133"/>
      <c r="M26" s="5" t="s">
        <v>24</v>
      </c>
      <c r="N26" s="2" t="s">
        <v>748</v>
      </c>
      <c r="O26" s="2">
        <v>105</v>
      </c>
      <c r="P26" s="133"/>
      <c r="Q26" s="5" t="s">
        <v>24</v>
      </c>
      <c r="R26" s="2" t="s">
        <v>757</v>
      </c>
      <c r="S26" s="2">
        <v>150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772</v>
      </c>
      <c r="C29" s="63">
        <v>185</v>
      </c>
      <c r="D29" s="133"/>
      <c r="E29" s="5" t="s">
        <v>27</v>
      </c>
      <c r="F29" s="2"/>
      <c r="G29" s="2"/>
      <c r="H29" s="133"/>
      <c r="I29" s="5" t="s">
        <v>27</v>
      </c>
      <c r="J29" s="2" t="s">
        <v>773</v>
      </c>
      <c r="K29" s="2">
        <v>140</v>
      </c>
      <c r="L29" s="133"/>
      <c r="M29" s="5" t="s">
        <v>27</v>
      </c>
      <c r="N29" s="2" t="s">
        <v>774</v>
      </c>
      <c r="O29" s="2">
        <v>125</v>
      </c>
      <c r="P29" s="133"/>
      <c r="Q29" s="5" t="s">
        <v>27</v>
      </c>
      <c r="R29" s="2" t="s">
        <v>769</v>
      </c>
      <c r="S29" s="2">
        <v>180</v>
      </c>
      <c r="T29" s="7"/>
    </row>
    <row r="30" spans="1:21" ht="15.75" customHeight="1">
      <c r="A30" s="5" t="s">
        <v>28</v>
      </c>
      <c r="B30" s="2" t="s">
        <v>620</v>
      </c>
      <c r="C30" s="2">
        <v>155</v>
      </c>
      <c r="D30" s="133"/>
      <c r="E30" s="5" t="s">
        <v>28</v>
      </c>
      <c r="F30" s="2" t="s">
        <v>741</v>
      </c>
      <c r="G30" s="2">
        <v>140</v>
      </c>
      <c r="H30" s="133"/>
      <c r="I30" s="5" t="s">
        <v>28</v>
      </c>
      <c r="J30" s="2" t="s">
        <v>775</v>
      </c>
      <c r="K30" s="2">
        <v>174</v>
      </c>
      <c r="L30" s="133"/>
      <c r="M30" s="5" t="s">
        <v>28</v>
      </c>
      <c r="N30" s="2" t="s">
        <v>776</v>
      </c>
      <c r="O30" s="2">
        <f>7*12+20+35</f>
        <v>139</v>
      </c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 t="s">
        <v>777</v>
      </c>
      <c r="C31" s="2">
        <v>125</v>
      </c>
      <c r="D31" s="133"/>
      <c r="E31" s="5" t="s">
        <v>29</v>
      </c>
      <c r="F31" s="2" t="s">
        <v>741</v>
      </c>
      <c r="G31" s="2">
        <v>140</v>
      </c>
      <c r="H31" s="133"/>
      <c r="I31" s="5" t="s">
        <v>29</v>
      </c>
      <c r="J31" s="2" t="s">
        <v>742</v>
      </c>
      <c r="K31" s="2">
        <v>140</v>
      </c>
      <c r="L31" s="133"/>
      <c r="M31" s="5" t="s">
        <v>29</v>
      </c>
      <c r="N31" s="2" t="s">
        <v>778</v>
      </c>
      <c r="O31" s="2">
        <v>146</v>
      </c>
      <c r="P31" s="133"/>
      <c r="Q31" s="5" t="s">
        <v>29</v>
      </c>
      <c r="R31" s="2"/>
      <c r="S31" s="2"/>
      <c r="T31" s="7"/>
    </row>
    <row r="32" spans="1:21" ht="15.75" customHeight="1">
      <c r="A32" s="5" t="s">
        <v>30</v>
      </c>
      <c r="B32" s="2"/>
      <c r="C32" s="2"/>
      <c r="D32" s="133"/>
      <c r="E32" s="5" t="s">
        <v>30</v>
      </c>
      <c r="F32" s="2" t="s">
        <v>779</v>
      </c>
      <c r="G32" s="2">
        <v>120</v>
      </c>
      <c r="H32" s="133"/>
      <c r="I32" s="5" t="s">
        <v>30</v>
      </c>
      <c r="J32" s="2" t="s">
        <v>780</v>
      </c>
      <c r="K32" s="2">
        <v>140</v>
      </c>
      <c r="L32" s="133"/>
      <c r="M32" s="5" t="s">
        <v>30</v>
      </c>
      <c r="N32" s="2" t="s">
        <v>781</v>
      </c>
      <c r="O32" s="2">
        <v>150</v>
      </c>
      <c r="P32" s="133"/>
      <c r="Q32" s="5" t="s">
        <v>30</v>
      </c>
      <c r="R32" s="2" t="s">
        <v>782</v>
      </c>
      <c r="S32" s="63">
        <v>180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783</v>
      </c>
      <c r="G33" s="8">
        <v>130</v>
      </c>
      <c r="H33" s="133"/>
      <c r="I33" s="2" t="s">
        <v>31</v>
      </c>
      <c r="J33" s="2" t="s">
        <v>784</v>
      </c>
      <c r="K33" s="2">
        <v>140</v>
      </c>
      <c r="L33" s="133"/>
      <c r="M33" s="2" t="s">
        <v>31</v>
      </c>
      <c r="N33" s="8" t="s">
        <v>785</v>
      </c>
      <c r="O33" s="8">
        <v>135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753</v>
      </c>
      <c r="C34" s="8">
        <v>150</v>
      </c>
      <c r="D34" s="128"/>
      <c r="E34" s="2" t="s">
        <v>32</v>
      </c>
      <c r="F34" s="9" t="s">
        <v>770</v>
      </c>
      <c r="G34" s="8">
        <v>110</v>
      </c>
      <c r="H34" s="128"/>
      <c r="I34" s="2" t="s">
        <v>32</v>
      </c>
      <c r="J34" s="10" t="s">
        <v>786</v>
      </c>
      <c r="K34" s="2">
        <v>130</v>
      </c>
      <c r="L34" s="128"/>
      <c r="M34" s="2" t="s">
        <v>32</v>
      </c>
      <c r="N34" s="9" t="s">
        <v>787</v>
      </c>
      <c r="O34" s="63">
        <v>155</v>
      </c>
      <c r="P34" s="128"/>
      <c r="Q34" s="2" t="s">
        <v>32</v>
      </c>
      <c r="R34" s="10" t="s">
        <v>788</v>
      </c>
      <c r="S34" s="2">
        <v>150</v>
      </c>
      <c r="T34" s="7"/>
      <c r="U34" s="4"/>
    </row>
    <row r="35" spans="1:21" ht="15.75" customHeight="1">
      <c r="A35" s="12" t="s">
        <v>37</v>
      </c>
      <c r="C35" s="4">
        <f>SUM((C3:C34))</f>
        <v>3035</v>
      </c>
      <c r="E35" s="4" t="s">
        <v>37</v>
      </c>
      <c r="G35" s="4">
        <f>SUM(G2:G34)</f>
        <v>2060</v>
      </c>
      <c r="I35" s="12" t="s">
        <v>37</v>
      </c>
      <c r="J35" s="12"/>
      <c r="K35" s="12">
        <f>SUM(K2:K34)</f>
        <v>2243</v>
      </c>
      <c r="M35" s="12" t="s">
        <v>37</v>
      </c>
      <c r="O35" s="4">
        <f>SUM(O2:O34)</f>
        <v>1896</v>
      </c>
      <c r="Q35" s="12" t="s">
        <v>37</v>
      </c>
      <c r="R35" s="12"/>
      <c r="S35" s="12">
        <f>SUM((S3:S34))</f>
        <v>2869</v>
      </c>
    </row>
    <row r="36" spans="1:21" ht="15.75" customHeight="1">
      <c r="A36" s="12" t="s">
        <v>38</v>
      </c>
      <c r="C36" s="4">
        <v>3035</v>
      </c>
      <c r="E36" s="4" t="s">
        <v>38</v>
      </c>
      <c r="G36" s="4">
        <v>2050</v>
      </c>
      <c r="I36" s="12" t="s">
        <v>38</v>
      </c>
      <c r="J36" s="12"/>
      <c r="K36" s="12">
        <v>2233</v>
      </c>
      <c r="M36" s="12" t="s">
        <v>38</v>
      </c>
      <c r="O36" s="4">
        <v>1865</v>
      </c>
      <c r="Q36" s="12" t="s">
        <v>38</v>
      </c>
      <c r="R36" s="12"/>
      <c r="S36" s="12">
        <v>2869</v>
      </c>
    </row>
    <row r="37" spans="1:21" ht="15.75" customHeight="1">
      <c r="A37" s="12" t="s">
        <v>39</v>
      </c>
      <c r="C37" s="4">
        <f>SUMIF(C3:C34, "&gt;150")-COUNTIF(C3:C34, "&gt;150")*150</f>
        <v>270</v>
      </c>
      <c r="E37" s="12" t="s">
        <v>39</v>
      </c>
      <c r="G37" s="4">
        <f>SUMIF(G3:G34, "&gt;150")-COUNTIF(G3:G34, "&gt;150")*150</f>
        <v>0</v>
      </c>
      <c r="I37" s="12" t="s">
        <v>39</v>
      </c>
      <c r="K37" s="4">
        <f>SUMIF(K3:K34, "&gt;150")-COUNTIF(K3:K34, "&gt;150")*150</f>
        <v>34</v>
      </c>
      <c r="M37" s="12" t="s">
        <v>39</v>
      </c>
      <c r="O37" s="4">
        <f>SUMIF(O3:O34, "&gt;150")-COUNTIF(O3:O34, "&gt;150")*150</f>
        <v>5</v>
      </c>
      <c r="Q37" s="12" t="s">
        <v>39</v>
      </c>
      <c r="S37" s="4">
        <f>SUMIF(S3:S34, "&gt;150")-COUNTIF(S3:S34, "&gt;150")*150</f>
        <v>624</v>
      </c>
    </row>
    <row r="38" spans="1:21" ht="15.75" customHeight="1">
      <c r="A38" s="12" t="s">
        <v>40</v>
      </c>
      <c r="C38" s="4">
        <f>C36-C37</f>
        <v>2765</v>
      </c>
      <c r="E38" s="12" t="s">
        <v>40</v>
      </c>
      <c r="G38" s="4">
        <f>G36-G37</f>
        <v>2050</v>
      </c>
      <c r="I38" s="12" t="s">
        <v>40</v>
      </c>
      <c r="K38" s="4">
        <f>K36-K37</f>
        <v>2199</v>
      </c>
      <c r="M38" s="12" t="s">
        <v>40</v>
      </c>
      <c r="O38" s="4">
        <f>O36-O37</f>
        <v>1860</v>
      </c>
      <c r="Q38" s="12" t="s">
        <v>40</v>
      </c>
      <c r="S38" s="4">
        <f>S36-S37</f>
        <v>2245</v>
      </c>
    </row>
    <row r="39" spans="1:21" ht="15.75" customHeight="1">
      <c r="A39" s="12"/>
      <c r="I39" s="12"/>
      <c r="J39" s="12"/>
      <c r="K39" s="12"/>
      <c r="M39" s="12"/>
    </row>
    <row r="40" spans="1:21" ht="15.75" customHeight="1">
      <c r="A40" s="12"/>
      <c r="I40" s="12"/>
      <c r="J40" s="12"/>
      <c r="K40" s="12"/>
      <c r="M40" s="12"/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hyperlinks>
    <hyperlink ref="B2" r:id="rId1" xr:uid="{00000000-0004-0000-1100-000000000000}"/>
    <hyperlink ref="F2" r:id="rId2" xr:uid="{00000000-0004-0000-1100-000001000000}"/>
    <hyperlink ref="J2" r:id="rId3" xr:uid="{00000000-0004-0000-1100-000002000000}"/>
    <hyperlink ref="N2" r:id="rId4" xr:uid="{00000000-0004-0000-1100-000003000000}"/>
    <hyperlink ref="R2" r:id="rId5" xr:uid="{00000000-0004-0000-1100-000004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V1004"/>
  <sheetViews>
    <sheetView workbookViewId="0"/>
  </sheetViews>
  <sheetFormatPr baseColWidth="10" defaultColWidth="12.6640625" defaultRowHeight="15.75" customHeight="1"/>
  <cols>
    <col min="2" max="2" width="27" customWidth="1"/>
    <col min="4" max="4" width="4.83203125" customWidth="1"/>
    <col min="6" max="6" width="24.83203125" customWidth="1"/>
    <col min="8" max="8" width="5.1640625" customWidth="1"/>
    <col min="10" max="10" width="36.1640625" customWidth="1"/>
    <col min="12" max="12" width="4.33203125" customWidth="1"/>
    <col min="14" max="14" width="34.5" customWidth="1"/>
    <col min="16" max="16" width="4.83203125" customWidth="1"/>
    <col min="18" max="18" width="22" customWidth="1"/>
  </cols>
  <sheetData>
    <row r="1" spans="1:22" ht="17">
      <c r="A1" s="127"/>
      <c r="B1" s="129">
        <v>45733</v>
      </c>
      <c r="C1" s="130"/>
      <c r="D1" s="127"/>
      <c r="E1" s="127"/>
      <c r="F1" s="129">
        <v>45734</v>
      </c>
      <c r="G1" s="130"/>
      <c r="H1" s="127"/>
      <c r="I1" s="127"/>
      <c r="J1" s="129">
        <v>45735</v>
      </c>
      <c r="K1" s="130"/>
      <c r="L1" s="127"/>
      <c r="M1" s="127"/>
      <c r="N1" s="129">
        <v>45736</v>
      </c>
      <c r="O1" s="130"/>
      <c r="P1" s="127"/>
      <c r="Q1" s="127"/>
      <c r="R1" s="129">
        <v>45737</v>
      </c>
      <c r="S1" s="130"/>
      <c r="U1" s="135"/>
      <c r="V1" s="132"/>
    </row>
    <row r="2" spans="1:22" ht="16">
      <c r="A2" s="128"/>
      <c r="B2" s="68" t="s">
        <v>789</v>
      </c>
      <c r="C2" s="2" t="s">
        <v>0</v>
      </c>
      <c r="D2" s="133"/>
      <c r="E2" s="128"/>
      <c r="F2" s="69" t="s">
        <v>790</v>
      </c>
      <c r="G2" s="2" t="s">
        <v>0</v>
      </c>
      <c r="H2" s="133"/>
      <c r="I2" s="128"/>
      <c r="J2" s="50" t="s">
        <v>791</v>
      </c>
      <c r="K2" s="2" t="s">
        <v>0</v>
      </c>
      <c r="L2" s="133"/>
      <c r="M2" s="128"/>
      <c r="N2" s="26" t="s">
        <v>792</v>
      </c>
      <c r="O2" s="2" t="s">
        <v>0</v>
      </c>
      <c r="P2" s="133"/>
      <c r="Q2" s="128"/>
      <c r="R2" s="50" t="s">
        <v>502</v>
      </c>
      <c r="S2" s="2" t="s">
        <v>0</v>
      </c>
      <c r="U2" s="4"/>
      <c r="V2" s="4"/>
    </row>
    <row r="3" spans="1:22" ht="15.75" customHeight="1">
      <c r="A3" s="5" t="s">
        <v>1</v>
      </c>
      <c r="B3" s="2"/>
      <c r="C3" s="2"/>
      <c r="D3" s="133"/>
      <c r="E3" s="5" t="s">
        <v>1</v>
      </c>
      <c r="F3" s="2" t="s">
        <v>793</v>
      </c>
      <c r="G3" s="2">
        <v>140</v>
      </c>
      <c r="H3" s="133"/>
      <c r="I3" s="5" t="s">
        <v>1</v>
      </c>
      <c r="J3" s="2" t="s">
        <v>510</v>
      </c>
      <c r="K3" s="2">
        <v>130</v>
      </c>
      <c r="L3" s="133"/>
      <c r="M3" s="5" t="s">
        <v>1</v>
      </c>
      <c r="N3" s="2" t="s">
        <v>794</v>
      </c>
      <c r="O3" s="2">
        <v>130</v>
      </c>
      <c r="P3" s="133"/>
      <c r="Q3" s="5" t="s">
        <v>1</v>
      </c>
      <c r="R3" s="2"/>
      <c r="S3" s="2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795</v>
      </c>
      <c r="O5" s="2">
        <v>150</v>
      </c>
      <c r="P5" s="133"/>
      <c r="Q5" s="18" t="s">
        <v>3</v>
      </c>
      <c r="R5" s="2" t="s">
        <v>796</v>
      </c>
      <c r="S5" s="2">
        <v>148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 t="s">
        <v>797</v>
      </c>
      <c r="C9" s="2">
        <v>140</v>
      </c>
      <c r="D9" s="133"/>
      <c r="E9" s="5" t="s">
        <v>7</v>
      </c>
      <c r="F9" s="2" t="s">
        <v>798</v>
      </c>
      <c r="G9" s="2">
        <v>150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 t="s">
        <v>84</v>
      </c>
      <c r="C10" s="2">
        <v>150</v>
      </c>
      <c r="D10" s="133"/>
      <c r="E10" s="5" t="s">
        <v>8</v>
      </c>
      <c r="F10" s="2"/>
      <c r="G10" s="2"/>
      <c r="H10" s="133"/>
      <c r="I10" s="5" t="s">
        <v>8</v>
      </c>
      <c r="J10" s="2" t="s">
        <v>799</v>
      </c>
      <c r="K10" s="2">
        <v>130</v>
      </c>
      <c r="L10" s="133"/>
      <c r="M10" s="5" t="s">
        <v>8</v>
      </c>
      <c r="N10" s="9" t="s">
        <v>800</v>
      </c>
      <c r="O10" s="2">
        <v>140</v>
      </c>
      <c r="P10" s="133"/>
      <c r="Q10" s="5" t="s">
        <v>8</v>
      </c>
      <c r="R10" s="2" t="s">
        <v>537</v>
      </c>
      <c r="S10" s="2">
        <v>139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 t="s">
        <v>344</v>
      </c>
      <c r="C13" s="2">
        <v>150</v>
      </c>
      <c r="D13" s="133"/>
      <c r="E13" s="5" t="s">
        <v>11</v>
      </c>
      <c r="F13" s="2" t="s">
        <v>798</v>
      </c>
      <c r="G13" s="2">
        <v>150</v>
      </c>
      <c r="H13" s="133"/>
      <c r="I13" s="5" t="s">
        <v>11</v>
      </c>
      <c r="J13" s="2" t="s">
        <v>801</v>
      </c>
      <c r="K13" s="70">
        <v>180</v>
      </c>
      <c r="L13" s="133"/>
      <c r="M13" s="18" t="s">
        <v>11</v>
      </c>
      <c r="N13" s="2" t="s">
        <v>802</v>
      </c>
      <c r="O13" s="2">
        <v>125</v>
      </c>
      <c r="P13" s="133"/>
      <c r="Q13" s="5" t="s">
        <v>11</v>
      </c>
      <c r="R13" s="2" t="s">
        <v>803</v>
      </c>
      <c r="S13" s="2">
        <v>148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 t="s">
        <v>156</v>
      </c>
      <c r="G15" s="2">
        <v>140</v>
      </c>
      <c r="H15" s="133"/>
      <c r="I15" s="18" t="s">
        <v>13</v>
      </c>
      <c r="J15" s="2" t="s">
        <v>804</v>
      </c>
      <c r="K15" s="2">
        <v>145</v>
      </c>
      <c r="L15" s="133"/>
      <c r="M15" s="5" t="s">
        <v>13</v>
      </c>
      <c r="N15" s="2" t="s">
        <v>805</v>
      </c>
      <c r="O15" s="2">
        <v>140</v>
      </c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 t="s">
        <v>798</v>
      </c>
      <c r="G16" s="2">
        <v>150</v>
      </c>
      <c r="H16" s="133"/>
      <c r="I16" s="5" t="s">
        <v>14</v>
      </c>
      <c r="J16" s="10" t="s">
        <v>806</v>
      </c>
      <c r="K16" s="63">
        <v>155</v>
      </c>
      <c r="L16" s="133"/>
      <c r="M16" s="5" t="s">
        <v>14</v>
      </c>
      <c r="N16" s="2"/>
      <c r="O16" s="2"/>
      <c r="P16" s="133"/>
      <c r="Q16" s="5" t="s">
        <v>14</v>
      </c>
      <c r="R16" s="2" t="s">
        <v>807</v>
      </c>
      <c r="S16" s="63">
        <v>165</v>
      </c>
      <c r="T16" s="7"/>
    </row>
    <row r="17" spans="1:21" ht="15.75" customHeight="1">
      <c r="A17" s="5" t="s">
        <v>15</v>
      </c>
      <c r="B17" s="71" t="s">
        <v>808</v>
      </c>
      <c r="C17" s="2">
        <v>135</v>
      </c>
      <c r="D17" s="133"/>
      <c r="E17" s="5" t="s">
        <v>15</v>
      </c>
      <c r="F17" s="2" t="s">
        <v>793</v>
      </c>
      <c r="G17" s="2">
        <v>140</v>
      </c>
      <c r="H17" s="133"/>
      <c r="I17" s="5" t="s">
        <v>15</v>
      </c>
      <c r="J17" s="2" t="s">
        <v>809</v>
      </c>
      <c r="K17" s="2">
        <v>130</v>
      </c>
      <c r="L17" s="133"/>
      <c r="M17" s="5" t="s">
        <v>15</v>
      </c>
      <c r="N17" s="2" t="s">
        <v>810</v>
      </c>
      <c r="O17" s="2">
        <v>150</v>
      </c>
      <c r="P17" s="133"/>
      <c r="Q17" s="5" t="s">
        <v>15</v>
      </c>
      <c r="R17" s="2"/>
      <c r="S17" s="2"/>
      <c r="T17" s="7"/>
      <c r="U17" s="4"/>
    </row>
    <row r="18" spans="1:21" ht="15.75" customHeight="1">
      <c r="A18" s="5" t="s">
        <v>16</v>
      </c>
      <c r="B18" s="2" t="s">
        <v>811</v>
      </c>
      <c r="C18" s="2">
        <v>150</v>
      </c>
      <c r="D18" s="133"/>
      <c r="E18" s="5" t="s">
        <v>16</v>
      </c>
      <c r="F18" s="2" t="s">
        <v>798</v>
      </c>
      <c r="G18" s="2">
        <v>150</v>
      </c>
      <c r="H18" s="133"/>
      <c r="I18" s="5" t="s">
        <v>16</v>
      </c>
      <c r="J18" s="2" t="s">
        <v>809</v>
      </c>
      <c r="K18" s="2">
        <v>130</v>
      </c>
      <c r="L18" s="133"/>
      <c r="M18" s="5" t="s">
        <v>16</v>
      </c>
      <c r="N18" s="2" t="s">
        <v>812</v>
      </c>
      <c r="O18" s="2">
        <v>140</v>
      </c>
      <c r="P18" s="133"/>
      <c r="Q18" s="5" t="s">
        <v>16</v>
      </c>
      <c r="R18" s="2"/>
      <c r="S18" s="2"/>
      <c r="T18" s="7"/>
    </row>
    <row r="19" spans="1:21" ht="15.75" customHeight="1">
      <c r="A19" s="5" t="s">
        <v>17</v>
      </c>
      <c r="B19" s="2" t="s">
        <v>344</v>
      </c>
      <c r="C19" s="2">
        <v>150</v>
      </c>
      <c r="D19" s="133"/>
      <c r="E19" s="18" t="s">
        <v>17</v>
      </c>
      <c r="F19" s="2" t="s">
        <v>813</v>
      </c>
      <c r="G19" s="2">
        <v>190</v>
      </c>
      <c r="H19" s="133"/>
      <c r="I19" s="5" t="s">
        <v>17</v>
      </c>
      <c r="J19" s="2" t="s">
        <v>510</v>
      </c>
      <c r="K19" s="2">
        <v>130</v>
      </c>
      <c r="L19" s="133"/>
      <c r="M19" s="5" t="s">
        <v>17</v>
      </c>
      <c r="N19" s="2" t="s">
        <v>814</v>
      </c>
      <c r="O19" s="2">
        <v>155</v>
      </c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 t="s">
        <v>84</v>
      </c>
      <c r="C20" s="2">
        <v>150</v>
      </c>
      <c r="D20" s="133"/>
      <c r="E20" s="5" t="s">
        <v>18</v>
      </c>
      <c r="F20" s="2" t="s">
        <v>815</v>
      </c>
      <c r="G20" s="65">
        <v>190</v>
      </c>
      <c r="H20" s="133"/>
      <c r="I20" s="5" t="s">
        <v>18</v>
      </c>
      <c r="J20" s="2" t="s">
        <v>801</v>
      </c>
      <c r="K20" s="70">
        <v>180</v>
      </c>
      <c r="L20" s="133"/>
      <c r="M20" s="5" t="s">
        <v>18</v>
      </c>
      <c r="N20" s="2"/>
      <c r="O20" s="2"/>
      <c r="P20" s="133"/>
      <c r="Q20" s="5" t="s">
        <v>18</v>
      </c>
      <c r="R20" s="2" t="s">
        <v>816</v>
      </c>
      <c r="S20" s="2">
        <v>203</v>
      </c>
      <c r="T20" s="7"/>
      <c r="U20" s="4"/>
    </row>
    <row r="21" spans="1:21" ht="15.75" customHeight="1">
      <c r="A21" s="5" t="s">
        <v>19</v>
      </c>
      <c r="B21" s="2" t="s">
        <v>817</v>
      </c>
      <c r="C21" s="2">
        <v>140</v>
      </c>
      <c r="D21" s="133"/>
      <c r="E21" s="5" t="s">
        <v>19</v>
      </c>
      <c r="F21" s="2" t="s">
        <v>798</v>
      </c>
      <c r="G21" s="2">
        <v>150</v>
      </c>
      <c r="H21" s="133"/>
      <c r="I21" s="5" t="s">
        <v>19</v>
      </c>
      <c r="J21" s="2" t="s">
        <v>818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4">
      <c r="A22" s="5" t="s">
        <v>20</v>
      </c>
      <c r="B22" s="2" t="s">
        <v>129</v>
      </c>
      <c r="C22" s="2">
        <v>150</v>
      </c>
      <c r="D22" s="133"/>
      <c r="E22" s="5" t="s">
        <v>20</v>
      </c>
      <c r="F22" s="8" t="s">
        <v>140</v>
      </c>
      <c r="G22" s="2">
        <v>140</v>
      </c>
      <c r="H22" s="133"/>
      <c r="I22" s="5" t="s">
        <v>20</v>
      </c>
      <c r="J22" s="2" t="s">
        <v>819</v>
      </c>
      <c r="K22" s="2">
        <v>135</v>
      </c>
      <c r="L22" s="133"/>
      <c r="M22" s="5" t="s">
        <v>20</v>
      </c>
      <c r="N22" s="2" t="s">
        <v>820</v>
      </c>
      <c r="O22" s="2">
        <v>150</v>
      </c>
      <c r="P22" s="133"/>
      <c r="Q22" s="5" t="s">
        <v>20</v>
      </c>
      <c r="R22" s="54" t="s">
        <v>821</v>
      </c>
      <c r="S22" s="2">
        <v>148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 t="s">
        <v>811</v>
      </c>
      <c r="C24" s="2">
        <v>150</v>
      </c>
      <c r="D24" s="133"/>
      <c r="E24" s="5" t="s">
        <v>22</v>
      </c>
      <c r="F24" s="2" t="s">
        <v>793</v>
      </c>
      <c r="G24" s="2">
        <v>140</v>
      </c>
      <c r="H24" s="133"/>
      <c r="I24" s="5" t="s">
        <v>22</v>
      </c>
      <c r="J24" s="2"/>
      <c r="K24" s="2"/>
      <c r="L24" s="133"/>
      <c r="M24" s="5" t="s">
        <v>22</v>
      </c>
      <c r="N24" s="2" t="s">
        <v>822</v>
      </c>
      <c r="O24" s="2">
        <v>150</v>
      </c>
      <c r="P24" s="133"/>
      <c r="Q24" s="5" t="s">
        <v>22</v>
      </c>
      <c r="R24" s="2" t="s">
        <v>823</v>
      </c>
      <c r="S24" s="2">
        <f>128+19</f>
        <v>147</v>
      </c>
      <c r="T24" s="7"/>
    </row>
    <row r="25" spans="1:21" ht="14">
      <c r="A25" s="5" t="s">
        <v>23</v>
      </c>
      <c r="B25" s="2" t="s">
        <v>811</v>
      </c>
      <c r="C25" s="2">
        <v>150</v>
      </c>
      <c r="D25" s="133"/>
      <c r="E25" s="5" t="s">
        <v>23</v>
      </c>
      <c r="F25" s="2" t="s">
        <v>798</v>
      </c>
      <c r="G25" s="2">
        <v>150</v>
      </c>
      <c r="H25" s="133"/>
      <c r="I25" s="5" t="s">
        <v>23</v>
      </c>
      <c r="J25" s="2" t="s">
        <v>824</v>
      </c>
      <c r="K25" s="2">
        <v>150</v>
      </c>
      <c r="L25" s="133"/>
      <c r="M25" s="5" t="s">
        <v>23</v>
      </c>
      <c r="N25" s="2" t="s">
        <v>825</v>
      </c>
      <c r="O25" s="2">
        <v>145</v>
      </c>
      <c r="P25" s="133"/>
      <c r="Q25" s="5" t="s">
        <v>23</v>
      </c>
      <c r="R25" s="72" t="s">
        <v>511</v>
      </c>
      <c r="S25" s="63">
        <v>157</v>
      </c>
      <c r="T25" s="7"/>
      <c r="U25" s="4"/>
    </row>
    <row r="26" spans="1:21" ht="15.75" customHeight="1">
      <c r="A26" s="18" t="s">
        <v>24</v>
      </c>
      <c r="B26" s="2" t="s">
        <v>811</v>
      </c>
      <c r="C26" s="2">
        <v>150</v>
      </c>
      <c r="D26" s="133"/>
      <c r="E26" s="5" t="s">
        <v>24</v>
      </c>
      <c r="F26" s="2" t="s">
        <v>813</v>
      </c>
      <c r="G26" s="63">
        <v>190</v>
      </c>
      <c r="H26" s="133"/>
      <c r="I26" s="5" t="s">
        <v>24</v>
      </c>
      <c r="J26" s="2" t="s">
        <v>510</v>
      </c>
      <c r="K26" s="2">
        <v>130</v>
      </c>
      <c r="L26" s="133"/>
      <c r="M26" s="5" t="s">
        <v>24</v>
      </c>
      <c r="N26" s="8" t="s">
        <v>826</v>
      </c>
      <c r="O26" s="8">
        <v>140</v>
      </c>
      <c r="P26" s="133"/>
      <c r="Q26" s="5" t="s">
        <v>24</v>
      </c>
      <c r="R26" s="2" t="s">
        <v>796</v>
      </c>
      <c r="S26" s="2">
        <v>138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817</v>
      </c>
      <c r="C29" s="2">
        <v>140</v>
      </c>
      <c r="D29" s="133"/>
      <c r="E29" s="5" t="s">
        <v>27</v>
      </c>
      <c r="F29" s="2" t="s">
        <v>798</v>
      </c>
      <c r="G29" s="2">
        <v>150</v>
      </c>
      <c r="H29" s="133"/>
      <c r="I29" s="5" t="s">
        <v>27</v>
      </c>
      <c r="J29" s="2" t="s">
        <v>827</v>
      </c>
      <c r="K29" s="2">
        <v>150</v>
      </c>
      <c r="L29" s="133"/>
      <c r="M29" s="5" t="s">
        <v>27</v>
      </c>
      <c r="N29" s="2" t="s">
        <v>828</v>
      </c>
      <c r="O29" s="2">
        <v>150</v>
      </c>
      <c r="P29" s="133"/>
      <c r="Q29" s="5" t="s">
        <v>27</v>
      </c>
      <c r="R29" s="2" t="s">
        <v>530</v>
      </c>
      <c r="S29" s="2">
        <v>147</v>
      </c>
      <c r="T29" s="7"/>
    </row>
    <row r="30" spans="1:21" ht="15.75" customHeight="1">
      <c r="A30" s="5" t="s">
        <v>28</v>
      </c>
      <c r="B30" s="2" t="s">
        <v>344</v>
      </c>
      <c r="C30" s="2">
        <v>150</v>
      </c>
      <c r="D30" s="133"/>
      <c r="E30" s="5" t="s">
        <v>28</v>
      </c>
      <c r="F30" s="2" t="s">
        <v>793</v>
      </c>
      <c r="G30" s="2">
        <v>140</v>
      </c>
      <c r="H30" s="133"/>
      <c r="I30" s="5" t="s">
        <v>28</v>
      </c>
      <c r="J30" s="10" t="s">
        <v>806</v>
      </c>
      <c r="K30" s="2">
        <v>155</v>
      </c>
      <c r="L30" s="133"/>
      <c r="M30" s="5" t="s">
        <v>28</v>
      </c>
      <c r="N30" s="2"/>
      <c r="O30" s="2"/>
      <c r="P30" s="133"/>
      <c r="Q30" s="5" t="s">
        <v>28</v>
      </c>
      <c r="R30" s="2" t="s">
        <v>515</v>
      </c>
      <c r="S30" s="2">
        <v>139</v>
      </c>
      <c r="T30" s="7"/>
    </row>
    <row r="31" spans="1:21" ht="15.75" customHeight="1">
      <c r="A31" s="5" t="s">
        <v>29</v>
      </c>
      <c r="B31" s="2" t="s">
        <v>829</v>
      </c>
      <c r="C31" s="2">
        <v>130</v>
      </c>
      <c r="D31" s="133"/>
      <c r="E31" s="5" t="s">
        <v>29</v>
      </c>
      <c r="F31" s="8" t="s">
        <v>140</v>
      </c>
      <c r="G31" s="8">
        <v>140</v>
      </c>
      <c r="H31" s="133"/>
      <c r="I31" s="5" t="s">
        <v>29</v>
      </c>
      <c r="J31" s="10" t="s">
        <v>806</v>
      </c>
      <c r="K31" s="63">
        <v>155</v>
      </c>
      <c r="L31" s="133"/>
      <c r="M31" s="5" t="s">
        <v>29</v>
      </c>
      <c r="N31" s="2" t="s">
        <v>830</v>
      </c>
      <c r="O31" s="63">
        <v>155</v>
      </c>
      <c r="P31" s="133"/>
      <c r="Q31" s="5" t="s">
        <v>29</v>
      </c>
      <c r="R31" s="2" t="s">
        <v>796</v>
      </c>
      <c r="S31" s="2">
        <v>138</v>
      </c>
      <c r="T31" s="7"/>
    </row>
    <row r="32" spans="1:21" ht="15.75" customHeight="1">
      <c r="A32" s="5" t="s">
        <v>30</v>
      </c>
      <c r="B32" s="2" t="s">
        <v>831</v>
      </c>
      <c r="C32" s="2">
        <v>150</v>
      </c>
      <c r="D32" s="133"/>
      <c r="E32" s="5" t="s">
        <v>30</v>
      </c>
      <c r="F32" s="2" t="s">
        <v>180</v>
      </c>
      <c r="G32" s="2">
        <v>150</v>
      </c>
      <c r="H32" s="133"/>
      <c r="I32" s="5" t="s">
        <v>30</v>
      </c>
      <c r="J32" s="2" t="s">
        <v>832</v>
      </c>
      <c r="K32" s="2">
        <v>145</v>
      </c>
      <c r="L32" s="133"/>
      <c r="M32" s="5" t="s">
        <v>30</v>
      </c>
      <c r="N32" s="2" t="s">
        <v>833</v>
      </c>
      <c r="O32" s="2">
        <v>150</v>
      </c>
      <c r="P32" s="133"/>
      <c r="Q32" s="5" t="s">
        <v>30</v>
      </c>
      <c r="R32" s="2" t="s">
        <v>834</v>
      </c>
      <c r="S32" s="2">
        <v>142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140</v>
      </c>
      <c r="G33" s="8">
        <v>140</v>
      </c>
      <c r="H33" s="133"/>
      <c r="I33" s="2" t="s">
        <v>31</v>
      </c>
      <c r="J33" s="2" t="s">
        <v>835</v>
      </c>
      <c r="K33" s="2">
        <v>135</v>
      </c>
      <c r="L33" s="133"/>
      <c r="M33" s="2" t="s">
        <v>31</v>
      </c>
      <c r="N33" s="8" t="s">
        <v>836</v>
      </c>
      <c r="O33" s="8">
        <v>150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837</v>
      </c>
      <c r="C34" s="8">
        <v>130</v>
      </c>
      <c r="D34" s="128"/>
      <c r="E34" s="2" t="s">
        <v>32</v>
      </c>
      <c r="F34" s="9" t="s">
        <v>129</v>
      </c>
      <c r="G34" s="63">
        <v>160</v>
      </c>
      <c r="H34" s="128"/>
      <c r="I34" s="2" t="s">
        <v>32</v>
      </c>
      <c r="J34" s="10" t="s">
        <v>806</v>
      </c>
      <c r="K34" s="2">
        <v>155</v>
      </c>
      <c r="L34" s="128"/>
      <c r="M34" s="2" t="s">
        <v>32</v>
      </c>
      <c r="N34" s="9" t="s">
        <v>838</v>
      </c>
      <c r="O34" s="63">
        <v>160</v>
      </c>
      <c r="P34" s="128"/>
      <c r="Q34" s="2" t="s">
        <v>32</v>
      </c>
      <c r="R34" s="10" t="s">
        <v>839</v>
      </c>
      <c r="S34" s="63">
        <v>155</v>
      </c>
      <c r="T34" s="7"/>
      <c r="U34" s="4"/>
    </row>
    <row r="35" spans="1:21" ht="17">
      <c r="A35" s="2" t="s">
        <v>33</v>
      </c>
      <c r="B35" s="8" t="s">
        <v>837</v>
      </c>
      <c r="C35" s="8">
        <v>130</v>
      </c>
      <c r="D35" s="11"/>
      <c r="E35" s="2" t="s">
        <v>33</v>
      </c>
      <c r="F35" s="8" t="s">
        <v>140</v>
      </c>
      <c r="G35" s="8">
        <v>140</v>
      </c>
      <c r="H35" s="11"/>
      <c r="I35" s="2" t="s">
        <v>33</v>
      </c>
      <c r="J35" s="2" t="s">
        <v>840</v>
      </c>
      <c r="K35" s="2">
        <v>130</v>
      </c>
      <c r="L35" s="11"/>
      <c r="M35" s="2" t="s">
        <v>33</v>
      </c>
      <c r="N35" s="8" t="s">
        <v>841</v>
      </c>
      <c r="O35" s="8">
        <v>150</v>
      </c>
      <c r="P35" s="11"/>
      <c r="Q35" s="2" t="s">
        <v>33</v>
      </c>
      <c r="R35" s="2" t="s">
        <v>842</v>
      </c>
      <c r="S35" s="2">
        <v>148</v>
      </c>
      <c r="T35" s="7"/>
      <c r="U35" s="4"/>
    </row>
    <row r="36" spans="1:21" ht="17">
      <c r="A36" s="2" t="s">
        <v>34</v>
      </c>
      <c r="B36" s="8" t="s">
        <v>837</v>
      </c>
      <c r="C36" s="8">
        <v>130</v>
      </c>
      <c r="D36" s="11"/>
      <c r="E36" s="2" t="s">
        <v>34</v>
      </c>
      <c r="F36" s="8"/>
      <c r="G36" s="8"/>
      <c r="H36" s="11"/>
      <c r="I36" s="2" t="s">
        <v>34</v>
      </c>
      <c r="J36" s="2" t="s">
        <v>843</v>
      </c>
      <c r="K36" s="2">
        <v>105</v>
      </c>
      <c r="L36" s="11"/>
      <c r="M36" s="2" t="s">
        <v>34</v>
      </c>
      <c r="N36" s="8" t="s">
        <v>844</v>
      </c>
      <c r="O36" s="8">
        <v>105</v>
      </c>
      <c r="P36" s="11"/>
      <c r="Q36" s="2" t="s">
        <v>34</v>
      </c>
      <c r="R36" s="2" t="s">
        <v>530</v>
      </c>
      <c r="S36" s="2">
        <v>147</v>
      </c>
      <c r="T36" s="7"/>
      <c r="U36" s="4"/>
    </row>
    <row r="37" spans="1:21" ht="17">
      <c r="A37" s="2" t="s">
        <v>845</v>
      </c>
      <c r="B37" s="8" t="s">
        <v>837</v>
      </c>
      <c r="C37" s="8">
        <v>130</v>
      </c>
      <c r="D37" s="11"/>
      <c r="E37" s="2" t="s">
        <v>845</v>
      </c>
      <c r="F37" s="8" t="s">
        <v>798</v>
      </c>
      <c r="G37" s="8">
        <v>150</v>
      </c>
      <c r="H37" s="11"/>
      <c r="I37" s="2" t="s">
        <v>845</v>
      </c>
      <c r="J37" s="2" t="s">
        <v>846</v>
      </c>
      <c r="K37" s="2">
        <v>125</v>
      </c>
      <c r="L37" s="11" t="s">
        <v>500</v>
      </c>
      <c r="M37" s="2" t="s">
        <v>845</v>
      </c>
      <c r="N37" s="8" t="s">
        <v>826</v>
      </c>
      <c r="O37" s="8">
        <v>150</v>
      </c>
      <c r="P37" s="11"/>
      <c r="Q37" s="2" t="s">
        <v>845</v>
      </c>
      <c r="R37" s="54" t="s">
        <v>530</v>
      </c>
      <c r="S37" s="2">
        <v>147</v>
      </c>
      <c r="T37" s="7"/>
      <c r="U37" s="4"/>
    </row>
    <row r="38" spans="1:21" ht="15.75" customHeight="1">
      <c r="A38" s="12" t="s">
        <v>37</v>
      </c>
      <c r="C38" s="4">
        <f>SUM((C3:C37))</f>
        <v>2855</v>
      </c>
      <c r="E38" s="4" t="s">
        <v>37</v>
      </c>
      <c r="G38" s="4">
        <f>SUM(G2:G37)</f>
        <v>3340</v>
      </c>
      <c r="I38" s="12" t="s">
        <v>37</v>
      </c>
      <c r="J38" s="12"/>
      <c r="K38" s="12">
        <f>SUM(K2:K37)</f>
        <v>3120</v>
      </c>
      <c r="M38" s="12" t="s">
        <v>37</v>
      </c>
      <c r="O38" s="4">
        <f>SUM(O2:O37)</f>
        <v>2885</v>
      </c>
      <c r="Q38" s="12" t="s">
        <v>37</v>
      </c>
      <c r="R38" s="12"/>
      <c r="S38" s="12">
        <f>SUM((S3:S37))</f>
        <v>2556</v>
      </c>
    </row>
    <row r="39" spans="1:21" ht="15.75" customHeight="1">
      <c r="A39" s="12" t="s">
        <v>38</v>
      </c>
      <c r="C39" s="4">
        <v>2855</v>
      </c>
      <c r="E39" s="4" t="s">
        <v>38</v>
      </c>
      <c r="G39" s="4">
        <v>3340</v>
      </c>
      <c r="I39" s="12" t="s">
        <v>38</v>
      </c>
      <c r="J39" s="12"/>
      <c r="K39" s="12">
        <v>3130</v>
      </c>
      <c r="M39" s="12" t="s">
        <v>38</v>
      </c>
      <c r="O39" s="4">
        <v>2910</v>
      </c>
      <c r="Q39" s="12" t="s">
        <v>38</v>
      </c>
      <c r="R39" s="12"/>
      <c r="S39" s="12">
        <v>2554</v>
      </c>
    </row>
    <row r="40" spans="1:21" ht="15.75" customHeight="1">
      <c r="A40" s="12" t="s">
        <v>39</v>
      </c>
      <c r="C40" s="4">
        <f>SUMIF(C3:C37, "&gt;150")-COUNTIF(C3:C37, "&gt;150")*150</f>
        <v>0</v>
      </c>
      <c r="E40" s="12" t="s">
        <v>39</v>
      </c>
      <c r="G40" s="4">
        <f>SUMIF(G3:G37, "&gt;150")-COUNTIF(G3:G37, "&gt;150")*150</f>
        <v>130</v>
      </c>
      <c r="I40" s="12" t="s">
        <v>39</v>
      </c>
      <c r="K40" s="4">
        <f>SUMIF(K3:K37, "&gt;150")-COUNTIF(K3:K37, "&gt;150")*150</f>
        <v>80</v>
      </c>
      <c r="M40" s="12" t="s">
        <v>39</v>
      </c>
      <c r="O40" s="4">
        <f>SUMIF(O3:O37, "&gt;150")-COUNTIF(O3:O37, "&gt;150")*150</f>
        <v>20</v>
      </c>
      <c r="Q40" s="12" t="s">
        <v>39</v>
      </c>
      <c r="S40" s="4">
        <f>SUMIF(S3:S37, "&gt;150")-COUNTIF(S3:S37, "&gt;150")*150</f>
        <v>80</v>
      </c>
    </row>
    <row r="41" spans="1:21" ht="15.75" customHeight="1">
      <c r="A41" s="12" t="s">
        <v>40</v>
      </c>
      <c r="C41" s="4">
        <f>C39-C40</f>
        <v>2855</v>
      </c>
      <c r="E41" s="12" t="s">
        <v>40</v>
      </c>
      <c r="G41" s="4">
        <f>G39-G40</f>
        <v>3210</v>
      </c>
      <c r="I41" s="12" t="s">
        <v>40</v>
      </c>
      <c r="K41" s="4">
        <f>K39-K40</f>
        <v>3050</v>
      </c>
      <c r="M41" s="12" t="s">
        <v>40</v>
      </c>
      <c r="O41" s="4">
        <f>O39-O40</f>
        <v>2890</v>
      </c>
      <c r="Q41" s="12" t="s">
        <v>40</v>
      </c>
      <c r="S41" s="4">
        <f>S39-S40</f>
        <v>2474</v>
      </c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hyperlinks>
    <hyperlink ref="J2" r:id="rId1" xr:uid="{00000000-0004-0000-1200-000000000000}"/>
    <hyperlink ref="N2" r:id="rId2" xr:uid="{00000000-0004-0000-1200-000001000000}"/>
    <hyperlink ref="R2" r:id="rId3" xr:uid="{00000000-0004-0000-1200-000002000000}"/>
  </hyperlink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V1004"/>
  <sheetViews>
    <sheetView workbookViewId="0"/>
  </sheetViews>
  <sheetFormatPr baseColWidth="10" defaultColWidth="12.6640625" defaultRowHeight="15.75" customHeight="1"/>
  <cols>
    <col min="2" max="2" width="37.5" customWidth="1"/>
    <col min="4" max="4" width="4.83203125" customWidth="1"/>
    <col min="6" max="6" width="30" customWidth="1"/>
    <col min="8" max="8" width="5.1640625" customWidth="1"/>
    <col min="10" max="10" width="24.1640625" customWidth="1"/>
    <col min="12" max="12" width="4.33203125" customWidth="1"/>
    <col min="14" max="14" width="20.83203125" customWidth="1"/>
    <col min="16" max="16" width="4.83203125" customWidth="1"/>
    <col min="18" max="18" width="31.1640625" customWidth="1"/>
  </cols>
  <sheetData>
    <row r="1" spans="1:22" ht="17">
      <c r="A1" s="127"/>
      <c r="B1" s="129">
        <v>45740</v>
      </c>
      <c r="C1" s="130"/>
      <c r="D1" s="127"/>
      <c r="E1" s="127"/>
      <c r="F1" s="129">
        <v>45741</v>
      </c>
      <c r="G1" s="130"/>
      <c r="H1" s="127"/>
      <c r="I1" s="127"/>
      <c r="J1" s="129">
        <v>45742</v>
      </c>
      <c r="K1" s="130"/>
      <c r="L1" s="127"/>
      <c r="M1" s="127"/>
      <c r="N1" s="129">
        <v>45743</v>
      </c>
      <c r="O1" s="130"/>
      <c r="P1" s="127"/>
      <c r="Q1" s="127"/>
      <c r="R1" s="129">
        <v>45744</v>
      </c>
      <c r="S1" s="130"/>
      <c r="U1" s="135"/>
      <c r="V1" s="132"/>
    </row>
    <row r="2" spans="1:22" ht="16">
      <c r="A2" s="128"/>
      <c r="B2" s="50" t="s">
        <v>847</v>
      </c>
      <c r="C2" s="2" t="s">
        <v>0</v>
      </c>
      <c r="D2" s="133"/>
      <c r="E2" s="128"/>
      <c r="F2" s="42" t="s">
        <v>848</v>
      </c>
      <c r="G2" s="2" t="s">
        <v>0</v>
      </c>
      <c r="H2" s="133"/>
      <c r="I2" s="128"/>
      <c r="J2" s="42" t="s">
        <v>849</v>
      </c>
      <c r="K2" s="2" t="s">
        <v>0</v>
      </c>
      <c r="L2" s="133"/>
      <c r="M2" s="128"/>
      <c r="N2" s="50" t="s">
        <v>850</v>
      </c>
      <c r="O2" s="2" t="s">
        <v>0</v>
      </c>
      <c r="P2" s="133"/>
      <c r="Q2" s="128"/>
      <c r="R2" s="50" t="s">
        <v>851</v>
      </c>
      <c r="S2" s="2" t="s">
        <v>0</v>
      </c>
      <c r="U2" s="4"/>
      <c r="V2" s="4"/>
    </row>
    <row r="3" spans="1:22" ht="15.75" customHeight="1">
      <c r="A3" s="5" t="s">
        <v>1</v>
      </c>
      <c r="B3" s="2" t="s">
        <v>852</v>
      </c>
      <c r="C3" s="2">
        <v>148</v>
      </c>
      <c r="D3" s="133"/>
      <c r="E3" s="5" t="s">
        <v>1</v>
      </c>
      <c r="F3" s="2" t="s">
        <v>853</v>
      </c>
      <c r="G3" s="2">
        <v>105</v>
      </c>
      <c r="H3" s="133"/>
      <c r="I3" s="5" t="s">
        <v>1</v>
      </c>
      <c r="J3" s="2" t="s">
        <v>854</v>
      </c>
      <c r="K3" s="2">
        <v>135</v>
      </c>
      <c r="L3" s="133"/>
      <c r="M3" s="5" t="s">
        <v>1</v>
      </c>
      <c r="N3" s="2"/>
      <c r="O3" s="2"/>
      <c r="P3" s="133"/>
      <c r="Q3" s="5" t="s">
        <v>1</v>
      </c>
      <c r="R3" s="2" t="s">
        <v>855</v>
      </c>
      <c r="S3" s="2">
        <v>125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856</v>
      </c>
      <c r="O5" s="2">
        <v>150</v>
      </c>
      <c r="P5" s="133"/>
      <c r="Q5" s="5" t="s">
        <v>3</v>
      </c>
      <c r="R5" s="2" t="s">
        <v>857</v>
      </c>
      <c r="S5" s="63">
        <v>155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8" t="s">
        <v>858</v>
      </c>
      <c r="C10" s="8">
        <v>124</v>
      </c>
      <c r="D10" s="133"/>
      <c r="E10" s="5" t="s">
        <v>8</v>
      </c>
      <c r="F10" s="2" t="s">
        <v>859</v>
      </c>
      <c r="G10" s="2">
        <v>133</v>
      </c>
      <c r="H10" s="133"/>
      <c r="I10" s="5" t="s">
        <v>8</v>
      </c>
      <c r="J10" s="2" t="s">
        <v>860</v>
      </c>
      <c r="K10" s="2">
        <v>135</v>
      </c>
      <c r="L10" s="133"/>
      <c r="M10" s="5" t="s">
        <v>8</v>
      </c>
      <c r="N10" s="2" t="s">
        <v>861</v>
      </c>
      <c r="O10" s="2">
        <v>130</v>
      </c>
      <c r="P10" s="133"/>
      <c r="Q10" s="5" t="s">
        <v>8</v>
      </c>
      <c r="R10" s="8" t="s">
        <v>862</v>
      </c>
      <c r="S10" s="8">
        <v>150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 t="s">
        <v>863</v>
      </c>
      <c r="C13" s="2">
        <v>144</v>
      </c>
      <c r="D13" s="133"/>
      <c r="E13" s="5" t="s">
        <v>11</v>
      </c>
      <c r="F13" s="2" t="s">
        <v>864</v>
      </c>
      <c r="G13" s="2">
        <v>138</v>
      </c>
      <c r="H13" s="133"/>
      <c r="I13" s="5" t="s">
        <v>11</v>
      </c>
      <c r="J13" s="2" t="s">
        <v>865</v>
      </c>
      <c r="K13" s="2">
        <v>120</v>
      </c>
      <c r="L13" s="133"/>
      <c r="M13" s="5" t="s">
        <v>11</v>
      </c>
      <c r="N13" s="2" t="s">
        <v>866</v>
      </c>
      <c r="O13" s="2">
        <v>150</v>
      </c>
      <c r="P13" s="133"/>
      <c r="Q13" s="5" t="s">
        <v>11</v>
      </c>
      <c r="R13" s="2" t="s">
        <v>867</v>
      </c>
      <c r="S13" s="2">
        <v>145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868</v>
      </c>
      <c r="K15" s="2">
        <v>150</v>
      </c>
      <c r="L15" s="133"/>
      <c r="M15" s="5" t="s">
        <v>13</v>
      </c>
      <c r="N15" s="2"/>
      <c r="O15" s="2"/>
      <c r="P15" s="133"/>
      <c r="Q15" s="5" t="s">
        <v>13</v>
      </c>
      <c r="R15" s="2" t="s">
        <v>869</v>
      </c>
      <c r="S15" s="2">
        <v>140</v>
      </c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 t="s">
        <v>870</v>
      </c>
      <c r="G16" s="2">
        <v>133</v>
      </c>
      <c r="H16" s="133"/>
      <c r="I16" s="5" t="s">
        <v>14</v>
      </c>
      <c r="J16" s="2" t="s">
        <v>871</v>
      </c>
      <c r="K16" s="2">
        <v>120</v>
      </c>
      <c r="L16" s="133"/>
      <c r="M16" s="5" t="s">
        <v>14</v>
      </c>
      <c r="N16" s="2"/>
      <c r="O16" s="8"/>
      <c r="P16" s="133"/>
      <c r="Q16" s="5" t="s">
        <v>14</v>
      </c>
      <c r="R16" s="2"/>
      <c r="S16" s="2"/>
      <c r="T16" s="7"/>
    </row>
    <row r="17" spans="1:21" ht="15.75" customHeight="1">
      <c r="A17" s="18" t="s">
        <v>15</v>
      </c>
      <c r="B17" s="2" t="s">
        <v>872</v>
      </c>
      <c r="C17" s="63">
        <v>154</v>
      </c>
      <c r="D17" s="133"/>
      <c r="E17" s="5" t="s">
        <v>15</v>
      </c>
      <c r="F17" s="8" t="s">
        <v>873</v>
      </c>
      <c r="G17" s="63">
        <v>160</v>
      </c>
      <c r="H17" s="133"/>
      <c r="I17" s="5" t="s">
        <v>15</v>
      </c>
      <c r="J17" s="2" t="s">
        <v>860</v>
      </c>
      <c r="K17" s="2">
        <v>135</v>
      </c>
      <c r="L17" s="133"/>
      <c r="M17" s="5" t="s">
        <v>15</v>
      </c>
      <c r="N17" s="2" t="s">
        <v>856</v>
      </c>
      <c r="O17" s="2">
        <f>129+21</f>
        <v>150</v>
      </c>
      <c r="P17" s="133"/>
      <c r="Q17" s="5" t="s">
        <v>15</v>
      </c>
      <c r="R17" s="8" t="s">
        <v>862</v>
      </c>
      <c r="S17" s="8">
        <v>140</v>
      </c>
      <c r="T17" s="7"/>
      <c r="U17" s="4"/>
    </row>
    <row r="18" spans="1:21" ht="15.75" customHeight="1">
      <c r="A18" s="5" t="s">
        <v>16</v>
      </c>
      <c r="B18" s="2" t="s">
        <v>874</v>
      </c>
      <c r="C18" s="2">
        <v>149</v>
      </c>
      <c r="D18" s="133"/>
      <c r="E18" s="18" t="s">
        <v>16</v>
      </c>
      <c r="F18" s="2" t="s">
        <v>875</v>
      </c>
      <c r="G18" s="2">
        <v>145</v>
      </c>
      <c r="H18" s="133"/>
      <c r="I18" s="5" t="s">
        <v>16</v>
      </c>
      <c r="J18" s="2" t="s">
        <v>854</v>
      </c>
      <c r="K18" s="2">
        <v>135</v>
      </c>
      <c r="L18" s="133"/>
      <c r="M18" s="5" t="s">
        <v>16</v>
      </c>
      <c r="N18" s="2" t="s">
        <v>861</v>
      </c>
      <c r="O18" s="2">
        <v>130</v>
      </c>
      <c r="P18" s="133"/>
      <c r="Q18" s="5" t="s">
        <v>16</v>
      </c>
      <c r="R18" s="2" t="s">
        <v>876</v>
      </c>
      <c r="S18" s="2">
        <v>150</v>
      </c>
      <c r="T18" s="7"/>
    </row>
    <row r="19" spans="1:21" ht="15.75" customHeight="1">
      <c r="A19" s="5" t="s">
        <v>17</v>
      </c>
      <c r="B19" s="2" t="s">
        <v>877</v>
      </c>
      <c r="C19" s="2">
        <v>144</v>
      </c>
      <c r="D19" s="133"/>
      <c r="E19" s="5" t="s">
        <v>17</v>
      </c>
      <c r="F19" s="2" t="s">
        <v>878</v>
      </c>
      <c r="G19" s="63">
        <v>160</v>
      </c>
      <c r="H19" s="133"/>
      <c r="I19" s="5" t="s">
        <v>17</v>
      </c>
      <c r="J19" s="2" t="s">
        <v>879</v>
      </c>
      <c r="K19" s="2">
        <v>145</v>
      </c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18" t="s">
        <v>18</v>
      </c>
      <c r="J20" s="2" t="s">
        <v>880</v>
      </c>
      <c r="K20" s="2">
        <v>145</v>
      </c>
      <c r="L20" s="133"/>
      <c r="M20" s="5" t="s">
        <v>18</v>
      </c>
      <c r="N20" s="2" t="s">
        <v>861</v>
      </c>
      <c r="O20" s="2">
        <v>130</v>
      </c>
      <c r="P20" s="133"/>
      <c r="Q20" s="5" t="s">
        <v>18</v>
      </c>
      <c r="R20" s="8" t="s">
        <v>881</v>
      </c>
      <c r="S20" s="2">
        <v>125</v>
      </c>
      <c r="T20" s="7"/>
      <c r="U20" s="4"/>
    </row>
    <row r="21" spans="1:21" ht="15.75" customHeight="1">
      <c r="A21" s="5" t="s">
        <v>19</v>
      </c>
      <c r="B21" s="2" t="s">
        <v>877</v>
      </c>
      <c r="C21" s="2">
        <v>144</v>
      </c>
      <c r="D21" s="133"/>
      <c r="E21" s="5" t="s">
        <v>19</v>
      </c>
      <c r="F21" s="2" t="s">
        <v>882</v>
      </c>
      <c r="G21" s="2">
        <f>55+70+20</f>
        <v>145</v>
      </c>
      <c r="H21" s="133"/>
      <c r="I21" s="5" t="s">
        <v>19</v>
      </c>
      <c r="J21" s="2" t="s">
        <v>860</v>
      </c>
      <c r="K21" s="2">
        <v>135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 t="s">
        <v>874</v>
      </c>
      <c r="C22" s="2">
        <v>149</v>
      </c>
      <c r="D22" s="133"/>
      <c r="E22" s="5" t="s">
        <v>20</v>
      </c>
      <c r="F22" s="9" t="s">
        <v>883</v>
      </c>
      <c r="G22" s="8">
        <v>135</v>
      </c>
      <c r="H22" s="133"/>
      <c r="I22" s="5" t="s">
        <v>20</v>
      </c>
      <c r="J22" s="2" t="s">
        <v>884</v>
      </c>
      <c r="K22" s="2">
        <v>150</v>
      </c>
      <c r="L22" s="133"/>
      <c r="M22" s="5" t="s">
        <v>20</v>
      </c>
      <c r="N22" s="2" t="s">
        <v>885</v>
      </c>
      <c r="O22" s="2">
        <v>89</v>
      </c>
      <c r="P22" s="133"/>
      <c r="Q22" s="5" t="s">
        <v>20</v>
      </c>
      <c r="R22" s="2" t="s">
        <v>886</v>
      </c>
      <c r="S22" s="2">
        <v>145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 t="s">
        <v>887</v>
      </c>
      <c r="G23" s="2">
        <v>140</v>
      </c>
      <c r="H23" s="133"/>
      <c r="I23" s="5" t="s">
        <v>21</v>
      </c>
      <c r="J23" s="2" t="s">
        <v>888</v>
      </c>
      <c r="K23" s="2">
        <v>120</v>
      </c>
      <c r="L23" s="133"/>
      <c r="M23" s="5" t="s">
        <v>21</v>
      </c>
      <c r="N23" s="2"/>
      <c r="O23" s="2"/>
      <c r="P23" s="133"/>
      <c r="Q23" s="18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 t="s">
        <v>872</v>
      </c>
      <c r="C24" s="63">
        <v>154</v>
      </c>
      <c r="D24" s="133"/>
      <c r="E24" s="5" t="s">
        <v>22</v>
      </c>
      <c r="F24" s="2" t="s">
        <v>882</v>
      </c>
      <c r="G24" s="2">
        <f>55+70+20</f>
        <v>145</v>
      </c>
      <c r="H24" s="133"/>
      <c r="I24" s="5" t="s">
        <v>22</v>
      </c>
      <c r="J24" s="2" t="s">
        <v>860</v>
      </c>
      <c r="K24" s="2">
        <v>135</v>
      </c>
      <c r="L24" s="133"/>
      <c r="M24" s="5" t="s">
        <v>22</v>
      </c>
      <c r="N24" s="2" t="s">
        <v>889</v>
      </c>
      <c r="O24" s="2">
        <f>129+21</f>
        <v>150</v>
      </c>
      <c r="P24" s="133"/>
      <c r="Q24" s="5" t="s">
        <v>22</v>
      </c>
      <c r="R24" s="2" t="s">
        <v>890</v>
      </c>
      <c r="S24" s="63">
        <f>130+15+15</f>
        <v>160</v>
      </c>
      <c r="T24" s="7"/>
    </row>
    <row r="25" spans="1:21" ht="15.75" customHeight="1">
      <c r="A25" s="5" t="s">
        <v>23</v>
      </c>
      <c r="B25" s="2" t="s">
        <v>872</v>
      </c>
      <c r="C25" s="63">
        <v>154</v>
      </c>
      <c r="D25" s="133"/>
      <c r="E25" s="5" t="s">
        <v>23</v>
      </c>
      <c r="F25" s="2" t="s">
        <v>891</v>
      </c>
      <c r="G25" s="2">
        <v>138</v>
      </c>
      <c r="H25" s="133"/>
      <c r="I25" s="5" t="s">
        <v>23</v>
      </c>
      <c r="J25" s="2" t="s">
        <v>892</v>
      </c>
      <c r="K25" s="2">
        <v>145</v>
      </c>
      <c r="L25" s="133"/>
      <c r="M25" s="18" t="s">
        <v>23</v>
      </c>
      <c r="N25" s="2" t="s">
        <v>893</v>
      </c>
      <c r="O25" s="2">
        <v>130</v>
      </c>
      <c r="P25" s="133"/>
      <c r="Q25" s="5" t="s">
        <v>23</v>
      </c>
      <c r="R25" s="2" t="s">
        <v>894</v>
      </c>
      <c r="S25" s="2">
        <v>145</v>
      </c>
      <c r="T25" s="7"/>
      <c r="U25" s="4"/>
    </row>
    <row r="26" spans="1:21" ht="15.75" customHeight="1">
      <c r="A26" s="5" t="s">
        <v>24</v>
      </c>
      <c r="B26" s="2"/>
      <c r="C26" s="2"/>
      <c r="D26" s="133"/>
      <c r="E26" s="5" t="s">
        <v>24</v>
      </c>
      <c r="F26" s="2" t="s">
        <v>895</v>
      </c>
      <c r="G26" s="2">
        <v>135</v>
      </c>
      <c r="H26" s="133"/>
      <c r="I26" s="5" t="s">
        <v>24</v>
      </c>
      <c r="J26" s="2" t="s">
        <v>896</v>
      </c>
      <c r="K26" s="2">
        <v>135</v>
      </c>
      <c r="L26" s="133"/>
      <c r="M26" s="5" t="s">
        <v>24</v>
      </c>
      <c r="N26" s="2" t="s">
        <v>897</v>
      </c>
      <c r="O26" s="2">
        <v>130</v>
      </c>
      <c r="P26" s="133"/>
      <c r="Q26" s="5" t="s">
        <v>24</v>
      </c>
      <c r="R26" s="2" t="s">
        <v>857</v>
      </c>
      <c r="S26" s="65">
        <v>155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852</v>
      </c>
      <c r="C29" s="2">
        <v>148</v>
      </c>
      <c r="D29" s="133"/>
      <c r="E29" s="5" t="s">
        <v>27</v>
      </c>
      <c r="F29" s="2" t="s">
        <v>878</v>
      </c>
      <c r="G29" s="63">
        <v>160</v>
      </c>
      <c r="H29" s="133"/>
      <c r="I29" s="5" t="s">
        <v>27</v>
      </c>
      <c r="J29" s="2" t="s">
        <v>898</v>
      </c>
      <c r="K29" s="2">
        <v>145</v>
      </c>
      <c r="L29" s="133"/>
      <c r="M29" s="5" t="s">
        <v>27</v>
      </c>
      <c r="N29" s="2" t="s">
        <v>899</v>
      </c>
      <c r="O29" s="2">
        <v>120</v>
      </c>
      <c r="P29" s="133"/>
      <c r="Q29" s="5" t="s">
        <v>27</v>
      </c>
      <c r="R29" s="2" t="s">
        <v>900</v>
      </c>
      <c r="S29" s="2">
        <v>140</v>
      </c>
      <c r="T29" s="7"/>
    </row>
    <row r="30" spans="1:21" ht="15.75" customHeight="1">
      <c r="A30" s="5" t="s">
        <v>28</v>
      </c>
      <c r="B30" s="2" t="s">
        <v>901</v>
      </c>
      <c r="C30" s="73">
        <f>109+45</f>
        <v>154</v>
      </c>
      <c r="D30" s="133"/>
      <c r="E30" s="5" t="s">
        <v>28</v>
      </c>
      <c r="F30" s="2" t="s">
        <v>902</v>
      </c>
      <c r="G30" s="2">
        <v>145</v>
      </c>
      <c r="H30" s="133"/>
      <c r="I30" s="5" t="s">
        <v>28</v>
      </c>
      <c r="J30" s="2" t="s">
        <v>892</v>
      </c>
      <c r="K30" s="2">
        <v>145</v>
      </c>
      <c r="L30" s="133"/>
      <c r="M30" s="5" t="s">
        <v>28</v>
      </c>
      <c r="N30" s="2" t="s">
        <v>889</v>
      </c>
      <c r="O30" s="2">
        <v>150</v>
      </c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 t="s">
        <v>903</v>
      </c>
      <c r="C31" s="2">
        <v>148</v>
      </c>
      <c r="D31" s="133"/>
      <c r="E31" s="5" t="s">
        <v>29</v>
      </c>
      <c r="F31" s="2" t="s">
        <v>902</v>
      </c>
      <c r="G31" s="2">
        <v>145</v>
      </c>
      <c r="H31" s="133"/>
      <c r="I31" s="5" t="s">
        <v>29</v>
      </c>
      <c r="J31" s="2" t="s">
        <v>904</v>
      </c>
      <c r="K31" s="2">
        <v>130</v>
      </c>
      <c r="L31" s="133"/>
      <c r="M31" s="5" t="s">
        <v>29</v>
      </c>
      <c r="N31" s="2" t="s">
        <v>866</v>
      </c>
      <c r="O31" s="8">
        <v>150</v>
      </c>
      <c r="P31" s="133"/>
      <c r="Q31" s="5" t="s">
        <v>29</v>
      </c>
      <c r="R31" s="2" t="s">
        <v>876</v>
      </c>
      <c r="S31" s="2">
        <v>150</v>
      </c>
      <c r="T31" s="7"/>
    </row>
    <row r="32" spans="1:21" ht="15.75" customHeight="1">
      <c r="A32" s="5" t="s">
        <v>30</v>
      </c>
      <c r="B32" s="2" t="s">
        <v>905</v>
      </c>
      <c r="C32" s="2">
        <v>148</v>
      </c>
      <c r="D32" s="133"/>
      <c r="E32" s="5" t="s">
        <v>30</v>
      </c>
      <c r="F32" s="2" t="s">
        <v>906</v>
      </c>
      <c r="G32" s="2">
        <v>150</v>
      </c>
      <c r="H32" s="133"/>
      <c r="I32" s="5" t="s">
        <v>30</v>
      </c>
      <c r="J32" s="2" t="s">
        <v>892</v>
      </c>
      <c r="K32" s="2">
        <v>145</v>
      </c>
      <c r="L32" s="133"/>
      <c r="M32" s="5" t="s">
        <v>30</v>
      </c>
      <c r="N32" s="2" t="s">
        <v>907</v>
      </c>
      <c r="O32" s="2">
        <v>99</v>
      </c>
      <c r="P32" s="133"/>
      <c r="Q32" s="5" t="s">
        <v>30</v>
      </c>
      <c r="R32" s="2" t="s">
        <v>908</v>
      </c>
      <c r="S32" s="2">
        <v>145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909</v>
      </c>
      <c r="G33" s="8">
        <v>125</v>
      </c>
      <c r="H33" s="133"/>
      <c r="I33" s="2" t="s">
        <v>31</v>
      </c>
      <c r="J33" s="2" t="s">
        <v>892</v>
      </c>
      <c r="K33" s="2">
        <v>145</v>
      </c>
      <c r="L33" s="133"/>
      <c r="M33" s="2" t="s">
        <v>31</v>
      </c>
      <c r="N33" s="8" t="s">
        <v>889</v>
      </c>
      <c r="O33" s="8">
        <v>150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910</v>
      </c>
      <c r="C34" s="8">
        <v>124</v>
      </c>
      <c r="D34" s="128"/>
      <c r="E34" s="2" t="s">
        <v>32</v>
      </c>
      <c r="F34" s="9" t="s">
        <v>883</v>
      </c>
      <c r="G34" s="8">
        <v>135</v>
      </c>
      <c r="H34" s="128"/>
      <c r="I34" s="2" t="s">
        <v>32</v>
      </c>
      <c r="J34" s="2" t="s">
        <v>904</v>
      </c>
      <c r="K34" s="2">
        <v>130</v>
      </c>
      <c r="L34" s="128"/>
      <c r="M34" s="2" t="s">
        <v>32</v>
      </c>
      <c r="N34" s="9" t="s">
        <v>911</v>
      </c>
      <c r="O34" s="74">
        <v>109</v>
      </c>
      <c r="P34" s="128"/>
      <c r="Q34" s="2" t="s">
        <v>32</v>
      </c>
      <c r="R34" s="2" t="s">
        <v>912</v>
      </c>
      <c r="S34" s="70">
        <v>160</v>
      </c>
      <c r="T34" s="7"/>
      <c r="U34" s="4"/>
    </row>
    <row r="35" spans="1:21" ht="17">
      <c r="A35" s="2" t="s">
        <v>33</v>
      </c>
      <c r="B35" s="8" t="s">
        <v>913</v>
      </c>
      <c r="C35" s="63">
        <v>164</v>
      </c>
      <c r="D35" s="11"/>
      <c r="E35" s="2" t="s">
        <v>33</v>
      </c>
      <c r="F35" s="8" t="s">
        <v>914</v>
      </c>
      <c r="G35" s="8">
        <v>147</v>
      </c>
      <c r="H35" s="11"/>
      <c r="I35" s="2" t="s">
        <v>33</v>
      </c>
      <c r="J35" s="2" t="s">
        <v>892</v>
      </c>
      <c r="K35" s="2">
        <v>145</v>
      </c>
      <c r="L35" s="11"/>
      <c r="M35" s="2" t="s">
        <v>33</v>
      </c>
      <c r="N35" s="8" t="s">
        <v>866</v>
      </c>
      <c r="O35" s="8">
        <v>150</v>
      </c>
      <c r="P35" s="11"/>
      <c r="Q35" s="2" t="s">
        <v>33</v>
      </c>
      <c r="R35" s="8" t="s">
        <v>915</v>
      </c>
      <c r="S35" s="8">
        <v>145</v>
      </c>
      <c r="T35" s="7"/>
      <c r="U35" s="4"/>
    </row>
    <row r="36" spans="1:21" ht="17">
      <c r="A36" s="2" t="s">
        <v>34</v>
      </c>
      <c r="B36" s="8"/>
      <c r="C36" s="8"/>
      <c r="D36" s="11"/>
      <c r="E36" s="2" t="s">
        <v>34</v>
      </c>
      <c r="F36" s="8" t="s">
        <v>916</v>
      </c>
      <c r="G36" s="8">
        <v>105</v>
      </c>
      <c r="H36" s="11"/>
      <c r="I36" s="2" t="s">
        <v>34</v>
      </c>
      <c r="J36" s="8" t="s">
        <v>917</v>
      </c>
      <c r="K36" s="8">
        <v>135</v>
      </c>
      <c r="L36" s="11"/>
      <c r="M36" s="2" t="s">
        <v>34</v>
      </c>
      <c r="N36" s="8" t="s">
        <v>918</v>
      </c>
      <c r="O36" s="8">
        <v>139</v>
      </c>
      <c r="P36" s="11"/>
      <c r="Q36" s="2" t="s">
        <v>34</v>
      </c>
      <c r="R36" s="8" t="s">
        <v>919</v>
      </c>
      <c r="S36" s="8">
        <v>110</v>
      </c>
      <c r="T36" s="7"/>
      <c r="U36" s="4"/>
    </row>
    <row r="37" spans="1:21" ht="17">
      <c r="A37" s="2" t="s">
        <v>845</v>
      </c>
      <c r="B37" s="8" t="s">
        <v>920</v>
      </c>
      <c r="C37" s="8">
        <v>148</v>
      </c>
      <c r="D37" s="11"/>
      <c r="E37" s="2" t="s">
        <v>845</v>
      </c>
      <c r="F37" s="8" t="s">
        <v>902</v>
      </c>
      <c r="G37" s="8">
        <v>145</v>
      </c>
      <c r="H37" s="11"/>
      <c r="I37" s="2" t="s">
        <v>845</v>
      </c>
      <c r="J37" s="8" t="s">
        <v>892</v>
      </c>
      <c r="K37" s="8">
        <v>145</v>
      </c>
      <c r="L37" s="11"/>
      <c r="M37" s="2" t="s">
        <v>845</v>
      </c>
      <c r="N37" s="8" t="s">
        <v>921</v>
      </c>
      <c r="O37" s="8">
        <v>140</v>
      </c>
      <c r="P37" s="11"/>
      <c r="Q37" s="2" t="s">
        <v>845</v>
      </c>
      <c r="R37" s="8" t="s">
        <v>862</v>
      </c>
      <c r="S37" s="8">
        <v>140</v>
      </c>
      <c r="T37" s="7"/>
      <c r="U37" s="4"/>
    </row>
    <row r="38" spans="1:21" ht="15.75" customHeight="1">
      <c r="A38" s="12" t="s">
        <v>37</v>
      </c>
      <c r="C38" s="4">
        <f>SUM((C3:C37))</f>
        <v>2498</v>
      </c>
      <c r="E38" s="4" t="s">
        <v>37</v>
      </c>
      <c r="G38" s="4">
        <f>SUM(G2:G37)</f>
        <v>3069</v>
      </c>
      <c r="I38" s="12" t="s">
        <v>37</v>
      </c>
      <c r="J38" s="12"/>
      <c r="K38" s="12">
        <f>SUM(K2:K37)</f>
        <v>3305</v>
      </c>
      <c r="M38" s="12" t="s">
        <v>37</v>
      </c>
      <c r="O38" s="4">
        <f>SUM(O2:O37)</f>
        <v>2546</v>
      </c>
      <c r="Q38" s="12" t="s">
        <v>37</v>
      </c>
      <c r="R38" s="12"/>
      <c r="S38" s="12">
        <f>SUM((S3:S37))</f>
        <v>2725</v>
      </c>
    </row>
    <row r="39" spans="1:21" ht="15.75" customHeight="1">
      <c r="A39" s="12" t="s">
        <v>38</v>
      </c>
      <c r="C39" s="4">
        <v>2488</v>
      </c>
      <c r="E39" s="4" t="s">
        <v>38</v>
      </c>
      <c r="G39" s="4">
        <v>3069</v>
      </c>
      <c r="I39" s="12" t="s">
        <v>38</v>
      </c>
      <c r="J39" s="12"/>
      <c r="K39" s="12">
        <v>3315</v>
      </c>
      <c r="M39" s="12" t="s">
        <v>38</v>
      </c>
      <c r="O39" s="4">
        <v>2546</v>
      </c>
      <c r="Q39" s="12" t="s">
        <v>38</v>
      </c>
      <c r="R39" s="12"/>
      <c r="S39" s="12">
        <v>2718</v>
      </c>
    </row>
    <row r="40" spans="1:21" ht="15.75" customHeight="1">
      <c r="A40" s="12" t="s">
        <v>39</v>
      </c>
      <c r="C40" s="4">
        <f>SUMIF(C3:C37, "&gt;150")-COUNTIF(C3:C37, "&gt;150")*150</f>
        <v>30</v>
      </c>
      <c r="E40" s="12" t="s">
        <v>39</v>
      </c>
      <c r="G40" s="4">
        <f>SUMIF(G3:G37, "&gt;150")-COUNTIF(G3:G37, "&gt;150")*150</f>
        <v>30</v>
      </c>
      <c r="I40" s="12" t="s">
        <v>39</v>
      </c>
      <c r="K40" s="4">
        <f>SUMIF(K3:K37, "&gt;150")-COUNTIF(K3:K37, "&gt;150")*150</f>
        <v>0</v>
      </c>
      <c r="M40" s="12" t="s">
        <v>39</v>
      </c>
      <c r="O40" s="4">
        <f>SUMIF(O3:O37, "&gt;150")-COUNTIF(O3:O37, "&gt;150")*150</f>
        <v>0</v>
      </c>
      <c r="Q40" s="12" t="s">
        <v>39</v>
      </c>
      <c r="S40" s="4">
        <f>SUMIF(S3:S37, "&gt;150")-COUNTIF(S3:S37, "&gt;150")*150</f>
        <v>30</v>
      </c>
    </row>
    <row r="41" spans="1:21" ht="15.75" customHeight="1">
      <c r="A41" s="12" t="s">
        <v>40</v>
      </c>
      <c r="C41" s="4">
        <f>C39-C40</f>
        <v>2458</v>
      </c>
      <c r="E41" s="12" t="s">
        <v>40</v>
      </c>
      <c r="G41" s="4">
        <f>G39-G40</f>
        <v>3039</v>
      </c>
      <c r="I41" s="12" t="s">
        <v>40</v>
      </c>
      <c r="K41" s="4">
        <f>K39-K40</f>
        <v>3315</v>
      </c>
      <c r="M41" s="12" t="s">
        <v>40</v>
      </c>
      <c r="O41" s="4">
        <f>O39-O40</f>
        <v>2546</v>
      </c>
      <c r="Q41" s="12" t="s">
        <v>40</v>
      </c>
      <c r="S41" s="4">
        <f>S39-S40</f>
        <v>2688</v>
      </c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hyperlinks>
    <hyperlink ref="B2" r:id="rId1" xr:uid="{00000000-0004-0000-1300-000000000000}"/>
    <hyperlink ref="F2" r:id="rId2" xr:uid="{00000000-0004-0000-1300-000001000000}"/>
    <hyperlink ref="J2" r:id="rId3" xr:uid="{00000000-0004-0000-1300-000002000000}"/>
    <hyperlink ref="N2" r:id="rId4" xr:uid="{00000000-0004-0000-1300-000003000000}"/>
    <hyperlink ref="R2" r:id="rId5" xr:uid="{00000000-0004-0000-1300-000004000000}"/>
  </hyperlinks>
  <pageMargins left="0.7" right="0.7" top="0.75" bottom="0.75" header="0.3" footer="0.3"/>
  <legacy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V1004"/>
  <sheetViews>
    <sheetView workbookViewId="0"/>
  </sheetViews>
  <sheetFormatPr baseColWidth="10" defaultColWidth="12.6640625" defaultRowHeight="15.75" customHeight="1"/>
  <cols>
    <col min="2" max="2" width="18.6640625" customWidth="1"/>
    <col min="4" max="4" width="4.83203125" customWidth="1"/>
    <col min="6" max="6" width="17.6640625" customWidth="1"/>
    <col min="8" max="8" width="5.1640625" customWidth="1"/>
    <col min="10" max="10" width="29.1640625" customWidth="1"/>
    <col min="12" max="12" width="4.33203125" customWidth="1"/>
    <col min="14" max="14" width="14.1640625" customWidth="1"/>
    <col min="16" max="16" width="4.83203125" customWidth="1"/>
  </cols>
  <sheetData>
    <row r="1" spans="1:22" ht="17">
      <c r="A1" s="127"/>
      <c r="B1" s="129">
        <v>45747</v>
      </c>
      <c r="C1" s="130"/>
      <c r="D1" s="127"/>
      <c r="E1" s="127"/>
      <c r="F1" s="129">
        <v>45748</v>
      </c>
      <c r="G1" s="130"/>
      <c r="H1" s="127"/>
      <c r="I1" s="127"/>
      <c r="J1" s="129">
        <v>45749</v>
      </c>
      <c r="K1" s="130"/>
      <c r="L1" s="127"/>
      <c r="M1" s="127"/>
      <c r="N1" s="129"/>
      <c r="O1" s="130"/>
      <c r="P1" s="127"/>
      <c r="Q1" s="127"/>
      <c r="R1" s="129"/>
      <c r="S1" s="130"/>
      <c r="U1" s="135"/>
      <c r="V1" s="132"/>
    </row>
    <row r="2" spans="1:22" ht="17">
      <c r="A2" s="128"/>
      <c r="B2" s="50" t="s">
        <v>922</v>
      </c>
      <c r="C2" s="2" t="s">
        <v>0</v>
      </c>
      <c r="D2" s="133"/>
      <c r="E2" s="128"/>
      <c r="F2" s="75" t="s">
        <v>923</v>
      </c>
      <c r="G2" s="2" t="s">
        <v>0</v>
      </c>
      <c r="H2" s="133"/>
      <c r="I2" s="128"/>
      <c r="J2" s="76" t="s">
        <v>924</v>
      </c>
      <c r="K2" s="2" t="s">
        <v>0</v>
      </c>
      <c r="L2" s="133"/>
      <c r="M2" s="128"/>
      <c r="N2" s="2"/>
      <c r="O2" s="2" t="s">
        <v>0</v>
      </c>
      <c r="P2" s="133"/>
      <c r="Q2" s="128"/>
      <c r="R2" s="2"/>
      <c r="S2" s="3" t="s">
        <v>0</v>
      </c>
      <c r="U2" s="4"/>
      <c r="V2" s="4"/>
    </row>
    <row r="3" spans="1:22" ht="15.75" customHeight="1">
      <c r="A3" s="5" t="s">
        <v>1</v>
      </c>
      <c r="B3" s="2" t="s">
        <v>925</v>
      </c>
      <c r="C3" s="2">
        <v>150</v>
      </c>
      <c r="D3" s="133"/>
      <c r="E3" s="5" t="s">
        <v>1</v>
      </c>
      <c r="F3" s="2" t="s">
        <v>926</v>
      </c>
      <c r="G3" s="2">
        <v>135</v>
      </c>
      <c r="H3" s="133"/>
      <c r="I3" s="5" t="s">
        <v>1</v>
      </c>
      <c r="J3" s="2" t="s">
        <v>927</v>
      </c>
      <c r="K3" s="2">
        <v>150</v>
      </c>
      <c r="L3" s="133"/>
      <c r="M3" s="5" t="s">
        <v>1</v>
      </c>
      <c r="N3" s="2"/>
      <c r="O3" s="2"/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2"/>
      <c r="S5" s="3"/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8"/>
      <c r="C10" s="8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/>
      <c r="S10" s="3"/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8"/>
      <c r="C13" s="8"/>
      <c r="D13" s="133"/>
      <c r="E13" s="5" t="s">
        <v>11</v>
      </c>
      <c r="F13" s="2" t="s">
        <v>928</v>
      </c>
      <c r="G13" s="63">
        <v>170</v>
      </c>
      <c r="H13" s="133"/>
      <c r="I13" s="5" t="s">
        <v>11</v>
      </c>
      <c r="J13" s="2" t="s">
        <v>929</v>
      </c>
      <c r="K13" s="2">
        <v>140</v>
      </c>
      <c r="L13" s="133"/>
      <c r="M13" s="5" t="s">
        <v>11</v>
      </c>
      <c r="N13" s="2"/>
      <c r="O13" s="2"/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930</v>
      </c>
      <c r="C15" s="63">
        <v>190</v>
      </c>
      <c r="D15" s="133"/>
      <c r="E15" s="5" t="s">
        <v>13</v>
      </c>
      <c r="F15" s="2"/>
      <c r="G15" s="2"/>
      <c r="H15" s="133"/>
      <c r="I15" s="5" t="s">
        <v>13</v>
      </c>
      <c r="J15" s="4" t="s">
        <v>931</v>
      </c>
      <c r="K15" s="63">
        <v>155</v>
      </c>
      <c r="L15" s="133"/>
      <c r="M15" s="5" t="s">
        <v>13</v>
      </c>
      <c r="N15" s="2"/>
      <c r="O15" s="2"/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2" t="s">
        <v>932</v>
      </c>
      <c r="C17" s="2">
        <v>150</v>
      </c>
      <c r="D17" s="133"/>
      <c r="E17" s="5" t="s">
        <v>15</v>
      </c>
      <c r="F17" s="8" t="s">
        <v>933</v>
      </c>
      <c r="G17" s="63">
        <v>160</v>
      </c>
      <c r="H17" s="133"/>
      <c r="I17" s="5" t="s">
        <v>15</v>
      </c>
      <c r="J17" s="4" t="s">
        <v>934</v>
      </c>
      <c r="K17" s="2">
        <v>130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 t="s">
        <v>925</v>
      </c>
      <c r="C18" s="2">
        <v>150</v>
      </c>
      <c r="D18" s="133"/>
      <c r="E18" s="5" t="s">
        <v>16</v>
      </c>
      <c r="F18" s="2" t="s">
        <v>926</v>
      </c>
      <c r="G18" s="2">
        <v>135</v>
      </c>
      <c r="H18" s="133"/>
      <c r="I18" s="5" t="s">
        <v>16</v>
      </c>
      <c r="J18" s="8" t="s">
        <v>935</v>
      </c>
      <c r="K18" s="8">
        <v>150</v>
      </c>
      <c r="L18" s="133"/>
      <c r="M18" s="5" t="s">
        <v>16</v>
      </c>
      <c r="N18" s="2"/>
      <c r="O18" s="2"/>
      <c r="P18" s="133"/>
      <c r="Q18" s="5" t="s">
        <v>16</v>
      </c>
      <c r="R18" s="2"/>
      <c r="S18" s="3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8" t="s">
        <v>936</v>
      </c>
      <c r="C20" s="8">
        <v>150</v>
      </c>
      <c r="D20" s="133"/>
      <c r="E20" s="5" t="s">
        <v>18</v>
      </c>
      <c r="F20" s="2"/>
      <c r="G20" s="2"/>
      <c r="H20" s="133"/>
      <c r="I20" s="5" t="s">
        <v>18</v>
      </c>
      <c r="J20" s="2"/>
      <c r="K20" s="2"/>
      <c r="L20" s="133"/>
      <c r="M20" s="5" t="s">
        <v>18</v>
      </c>
      <c r="N20" s="2"/>
      <c r="O20" s="2"/>
      <c r="P20" s="133"/>
      <c r="Q20" s="5" t="s">
        <v>18</v>
      </c>
      <c r="R20" s="2"/>
      <c r="S20" s="3"/>
      <c r="T20" s="7"/>
      <c r="U20" s="4"/>
    </row>
    <row r="21" spans="1:21" ht="15.75" customHeight="1">
      <c r="A21" s="5" t="s">
        <v>19</v>
      </c>
      <c r="B21" s="8" t="s">
        <v>936</v>
      </c>
      <c r="C21" s="8">
        <v>150</v>
      </c>
      <c r="D21" s="133"/>
      <c r="E21" s="5" t="s">
        <v>19</v>
      </c>
      <c r="F21" s="2" t="s">
        <v>937</v>
      </c>
      <c r="G21" s="2">
        <v>110</v>
      </c>
      <c r="H21" s="133"/>
      <c r="I21" s="5" t="s">
        <v>19</v>
      </c>
      <c r="J21" s="8" t="s">
        <v>935</v>
      </c>
      <c r="K21" s="8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925</v>
      </c>
      <c r="C22" s="2">
        <v>150</v>
      </c>
      <c r="D22" s="133"/>
      <c r="E22" s="18" t="s">
        <v>20</v>
      </c>
      <c r="F22" s="2" t="s">
        <v>938</v>
      </c>
      <c r="G22" s="2">
        <v>135</v>
      </c>
      <c r="H22" s="133"/>
      <c r="I22" s="5" t="s">
        <v>20</v>
      </c>
      <c r="J22" s="2" t="s">
        <v>927</v>
      </c>
      <c r="K22" s="2">
        <v>150</v>
      </c>
      <c r="L22" s="133"/>
      <c r="M22" s="5" t="s">
        <v>20</v>
      </c>
      <c r="N22" s="2"/>
      <c r="O22" s="2"/>
      <c r="P22" s="133"/>
      <c r="Q22" s="5" t="s">
        <v>20</v>
      </c>
      <c r="R22" s="2"/>
      <c r="S22" s="3"/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18" t="s">
        <v>22</v>
      </c>
      <c r="B24" s="2" t="s">
        <v>939</v>
      </c>
      <c r="C24" s="63">
        <f>170+90</f>
        <v>260</v>
      </c>
      <c r="D24" s="133"/>
      <c r="E24" s="5" t="s">
        <v>22</v>
      </c>
      <c r="F24" s="2" t="s">
        <v>926</v>
      </c>
      <c r="G24" s="2">
        <v>135</v>
      </c>
      <c r="H24" s="133"/>
      <c r="I24" s="5" t="s">
        <v>22</v>
      </c>
      <c r="J24" s="2" t="s">
        <v>940</v>
      </c>
      <c r="K24" s="2">
        <v>140</v>
      </c>
      <c r="L24" s="133"/>
      <c r="M24" s="5" t="s">
        <v>22</v>
      </c>
      <c r="N24" s="2"/>
      <c r="O24" s="2"/>
      <c r="P24" s="133"/>
      <c r="Q24" s="5" t="s">
        <v>22</v>
      </c>
      <c r="R24" s="2"/>
      <c r="S24" s="3"/>
      <c r="T24" s="7"/>
    </row>
    <row r="25" spans="1:21" ht="15.75" customHeight="1">
      <c r="A25" s="5" t="s">
        <v>23</v>
      </c>
      <c r="B25" s="2" t="s">
        <v>941</v>
      </c>
      <c r="C25" s="63">
        <v>170</v>
      </c>
      <c r="D25" s="133"/>
      <c r="E25" s="5" t="s">
        <v>23</v>
      </c>
      <c r="F25" s="2" t="s">
        <v>928</v>
      </c>
      <c r="G25" s="63">
        <v>170</v>
      </c>
      <c r="H25" s="133"/>
      <c r="I25" s="5" t="s">
        <v>23</v>
      </c>
      <c r="J25" s="2" t="s">
        <v>942</v>
      </c>
      <c r="K25" s="2">
        <v>140</v>
      </c>
      <c r="L25" s="133"/>
      <c r="M25" s="5" t="s">
        <v>23</v>
      </c>
      <c r="N25" s="2"/>
      <c r="O25" s="2"/>
      <c r="P25" s="133"/>
      <c r="Q25" s="5" t="s">
        <v>23</v>
      </c>
      <c r="R25" s="2"/>
      <c r="S25" s="3"/>
      <c r="T25" s="7"/>
      <c r="U25" s="4"/>
    </row>
    <row r="26" spans="1:21" ht="15.75" customHeight="1">
      <c r="A26" s="5" t="s">
        <v>24</v>
      </c>
      <c r="B26" s="2" t="s">
        <v>941</v>
      </c>
      <c r="C26" s="63">
        <v>170</v>
      </c>
      <c r="D26" s="133"/>
      <c r="E26" s="5" t="s">
        <v>24</v>
      </c>
      <c r="F26" s="2" t="s">
        <v>943</v>
      </c>
      <c r="G26" s="2">
        <v>145</v>
      </c>
      <c r="H26" s="133"/>
      <c r="I26" s="5" t="s">
        <v>24</v>
      </c>
      <c r="J26" s="8" t="s">
        <v>935</v>
      </c>
      <c r="K26" s="8">
        <v>150</v>
      </c>
      <c r="L26" s="133"/>
      <c r="M26" s="5" t="s">
        <v>24</v>
      </c>
      <c r="N26" s="2"/>
      <c r="O26" s="2"/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 t="s">
        <v>944</v>
      </c>
      <c r="K27" s="2">
        <v>130</v>
      </c>
      <c r="L27" s="133"/>
      <c r="M27" s="5" t="s">
        <v>25</v>
      </c>
      <c r="N27" s="2"/>
      <c r="O27" s="2"/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 t="s">
        <v>929</v>
      </c>
      <c r="K28" s="2">
        <v>140</v>
      </c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932</v>
      </c>
      <c r="C29" s="2">
        <v>150</v>
      </c>
      <c r="D29" s="133"/>
      <c r="E29" s="5" t="s">
        <v>27</v>
      </c>
      <c r="F29" s="8" t="s">
        <v>933</v>
      </c>
      <c r="G29" s="63">
        <v>160</v>
      </c>
      <c r="H29" s="133"/>
      <c r="I29" s="5" t="s">
        <v>27</v>
      </c>
      <c r="J29" s="2" t="s">
        <v>927</v>
      </c>
      <c r="K29" s="2">
        <v>150</v>
      </c>
      <c r="L29" s="133"/>
      <c r="M29" s="5" t="s">
        <v>27</v>
      </c>
      <c r="N29" s="2"/>
      <c r="O29" s="2"/>
      <c r="P29" s="133"/>
      <c r="Q29" s="5" t="s">
        <v>27</v>
      </c>
      <c r="R29" s="2"/>
      <c r="S29" s="3"/>
      <c r="T29" s="7"/>
    </row>
    <row r="30" spans="1:21" ht="15.75" customHeight="1">
      <c r="A30" s="5" t="s">
        <v>28</v>
      </c>
      <c r="B30" s="2" t="s">
        <v>945</v>
      </c>
      <c r="C30" s="2">
        <v>150</v>
      </c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945</v>
      </c>
      <c r="C31" s="2">
        <v>150</v>
      </c>
      <c r="D31" s="133"/>
      <c r="E31" s="5" t="s">
        <v>29</v>
      </c>
      <c r="F31" s="2" t="s">
        <v>946</v>
      </c>
      <c r="G31" s="2">
        <v>130</v>
      </c>
      <c r="H31" s="133"/>
      <c r="I31" s="5" t="s">
        <v>29</v>
      </c>
      <c r="J31" s="2" t="s">
        <v>947</v>
      </c>
      <c r="K31" s="2">
        <v>140</v>
      </c>
      <c r="L31" s="133"/>
      <c r="M31" s="5" t="s">
        <v>29</v>
      </c>
      <c r="N31" s="2"/>
      <c r="O31" s="2"/>
      <c r="P31" s="133"/>
      <c r="Q31" s="5" t="s">
        <v>29</v>
      </c>
      <c r="R31" s="2"/>
      <c r="S31" s="3"/>
      <c r="T31" s="7"/>
    </row>
    <row r="32" spans="1:21" ht="15.75" customHeight="1">
      <c r="A32" s="5" t="s">
        <v>30</v>
      </c>
      <c r="B32" s="2" t="s">
        <v>948</v>
      </c>
      <c r="C32" s="2">
        <v>150</v>
      </c>
      <c r="D32" s="133"/>
      <c r="E32" s="5" t="s">
        <v>30</v>
      </c>
      <c r="F32" s="2" t="s">
        <v>938</v>
      </c>
      <c r="G32" s="2">
        <v>120</v>
      </c>
      <c r="H32" s="133"/>
      <c r="I32" s="18" t="s">
        <v>30</v>
      </c>
      <c r="J32" s="2" t="s">
        <v>949</v>
      </c>
      <c r="K32" s="2">
        <v>130</v>
      </c>
      <c r="L32" s="133"/>
      <c r="M32" s="5" t="s">
        <v>30</v>
      </c>
      <c r="N32" s="2"/>
      <c r="O32" s="2"/>
      <c r="P32" s="133"/>
      <c r="Q32" s="5" t="s">
        <v>30</v>
      </c>
      <c r="R32" s="2"/>
      <c r="S32" s="2"/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950</v>
      </c>
      <c r="G33" s="8">
        <v>135</v>
      </c>
      <c r="H33" s="133"/>
      <c r="I33" s="2" t="s">
        <v>31</v>
      </c>
      <c r="J33" s="2" t="s">
        <v>951</v>
      </c>
      <c r="K33" s="2">
        <v>150</v>
      </c>
      <c r="L33" s="133"/>
      <c r="M33" s="2" t="s">
        <v>31</v>
      </c>
      <c r="N33" s="8"/>
      <c r="O33" s="8"/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2" t="s">
        <v>948</v>
      </c>
      <c r="C34" s="2">
        <v>150</v>
      </c>
      <c r="D34" s="133"/>
      <c r="E34" s="2" t="s">
        <v>32</v>
      </c>
      <c r="F34" s="8" t="s">
        <v>938</v>
      </c>
      <c r="G34" s="8">
        <v>120</v>
      </c>
      <c r="H34" s="133"/>
      <c r="I34" s="2" t="s">
        <v>32</v>
      </c>
      <c r="J34" s="10" t="s">
        <v>952</v>
      </c>
      <c r="K34" s="2">
        <v>150</v>
      </c>
      <c r="L34" s="133"/>
      <c r="M34" s="2" t="s">
        <v>32</v>
      </c>
      <c r="N34" s="9"/>
      <c r="O34" s="74"/>
      <c r="P34" s="133"/>
      <c r="Q34" s="2" t="s">
        <v>32</v>
      </c>
      <c r="R34" s="10"/>
      <c r="S34" s="77"/>
      <c r="T34" s="7"/>
      <c r="U34" s="4"/>
    </row>
    <row r="35" spans="1:21" ht="15.75" customHeight="1">
      <c r="A35" s="2" t="s">
        <v>33</v>
      </c>
      <c r="B35" s="8" t="s">
        <v>936</v>
      </c>
      <c r="C35" s="8">
        <v>150</v>
      </c>
      <c r="D35" s="133"/>
      <c r="E35" s="2" t="s">
        <v>33</v>
      </c>
      <c r="F35" s="8" t="s">
        <v>933</v>
      </c>
      <c r="G35" s="63">
        <v>160</v>
      </c>
      <c r="H35" s="133"/>
      <c r="I35" s="2" t="s">
        <v>33</v>
      </c>
      <c r="J35" s="8" t="s">
        <v>935</v>
      </c>
      <c r="K35" s="8">
        <v>150</v>
      </c>
      <c r="L35" s="133"/>
      <c r="M35" s="2" t="s">
        <v>33</v>
      </c>
      <c r="N35" s="8"/>
      <c r="O35" s="8"/>
      <c r="P35" s="133"/>
      <c r="Q35" s="2" t="s">
        <v>33</v>
      </c>
      <c r="R35" s="8"/>
      <c r="S35" s="8"/>
      <c r="T35" s="7"/>
      <c r="U35" s="4"/>
    </row>
    <row r="36" spans="1:21" ht="15.75" customHeight="1">
      <c r="A36" s="2" t="s">
        <v>34</v>
      </c>
      <c r="B36" s="8" t="s">
        <v>953</v>
      </c>
      <c r="C36" s="8">
        <v>150</v>
      </c>
      <c r="D36" s="133"/>
      <c r="E36" s="2" t="s">
        <v>34</v>
      </c>
      <c r="F36" s="8" t="s">
        <v>938</v>
      </c>
      <c r="G36" s="8">
        <v>120</v>
      </c>
      <c r="H36" s="133"/>
      <c r="I36" s="2" t="s">
        <v>34</v>
      </c>
      <c r="J36" s="8" t="s">
        <v>954</v>
      </c>
      <c r="K36" s="8">
        <v>150</v>
      </c>
      <c r="L36" s="133"/>
      <c r="M36" s="2" t="s">
        <v>34</v>
      </c>
      <c r="N36" s="8"/>
      <c r="O36" s="8"/>
      <c r="P36" s="133"/>
      <c r="Q36" s="2" t="s">
        <v>34</v>
      </c>
      <c r="R36" s="8"/>
      <c r="S36" s="8"/>
      <c r="T36" s="7"/>
      <c r="U36" s="4"/>
    </row>
    <row r="37" spans="1:21" ht="15.75" customHeight="1">
      <c r="A37" s="2" t="s">
        <v>845</v>
      </c>
      <c r="B37" s="8" t="s">
        <v>955</v>
      </c>
      <c r="C37" s="8">
        <v>150</v>
      </c>
      <c r="D37" s="128"/>
      <c r="E37" s="2" t="s">
        <v>845</v>
      </c>
      <c r="F37" s="8" t="s">
        <v>950</v>
      </c>
      <c r="G37" s="8">
        <v>135</v>
      </c>
      <c r="H37" s="128"/>
      <c r="I37" s="2" t="s">
        <v>845</v>
      </c>
      <c r="J37" s="8" t="s">
        <v>956</v>
      </c>
      <c r="K37" s="8">
        <v>150</v>
      </c>
      <c r="L37" s="128"/>
      <c r="M37" s="2" t="s">
        <v>845</v>
      </c>
      <c r="N37" s="8"/>
      <c r="O37" s="8"/>
      <c r="P37" s="128"/>
      <c r="Q37" s="2" t="s">
        <v>845</v>
      </c>
      <c r="R37" s="8"/>
      <c r="S37" s="8"/>
      <c r="T37" s="7"/>
      <c r="U37" s="4"/>
    </row>
    <row r="38" spans="1:21" ht="15.75" customHeight="1">
      <c r="A38" s="12" t="s">
        <v>37</v>
      </c>
      <c r="C38" s="4">
        <f>SUM((C3:C37))</f>
        <v>2890</v>
      </c>
      <c r="E38" s="4" t="s">
        <v>37</v>
      </c>
      <c r="G38" s="4">
        <f>SUM(G2:G37)</f>
        <v>2375</v>
      </c>
      <c r="I38" s="12" t="s">
        <v>37</v>
      </c>
      <c r="J38" s="12"/>
      <c r="K38" s="4">
        <f>SUM(K2:K37)</f>
        <v>2895</v>
      </c>
      <c r="M38" s="12" t="s">
        <v>37</v>
      </c>
      <c r="O38" s="4">
        <f>SUM(O2:O37)</f>
        <v>0</v>
      </c>
      <c r="Q38" s="12" t="s">
        <v>37</v>
      </c>
      <c r="R38" s="12"/>
      <c r="S38" s="4">
        <f>SUM(S2:S37)</f>
        <v>0</v>
      </c>
    </row>
    <row r="39" spans="1:21" ht="15.75" customHeight="1">
      <c r="A39" s="12" t="s">
        <v>38</v>
      </c>
      <c r="C39" s="4">
        <v>2890</v>
      </c>
      <c r="E39" s="4" t="s">
        <v>38</v>
      </c>
      <c r="G39" s="4">
        <v>2375</v>
      </c>
      <c r="I39" s="12" t="s">
        <v>38</v>
      </c>
      <c r="J39" s="12"/>
      <c r="K39" s="12">
        <v>2765</v>
      </c>
      <c r="M39" s="12" t="s">
        <v>38</v>
      </c>
      <c r="Q39" s="12" t="s">
        <v>38</v>
      </c>
      <c r="R39" s="12"/>
      <c r="S39" s="12"/>
    </row>
    <row r="40" spans="1:21" ht="15.75" customHeight="1">
      <c r="A40" s="12" t="s">
        <v>39</v>
      </c>
      <c r="C40" s="4">
        <f>SUMIF(C3:C37, "&gt;150")-COUNTIF(C3:C37, "&gt;150")*150</f>
        <v>190</v>
      </c>
      <c r="E40" s="12" t="s">
        <v>39</v>
      </c>
      <c r="G40" s="4">
        <f>SUMIF(G3:G37, "&gt;150")-COUNTIF(G3:G37, "&gt;150")*150</f>
        <v>70</v>
      </c>
      <c r="I40" s="12" t="s">
        <v>39</v>
      </c>
      <c r="K40" s="4">
        <f>SUMIF(K3:K37, "&gt;150")-COUNTIF(K3:K37, "&gt;150")*150</f>
        <v>5</v>
      </c>
      <c r="M40" s="12" t="s">
        <v>39</v>
      </c>
      <c r="O40" s="4">
        <f>SUMIF(O3:O37, "&gt;150")-COUNTIF(O3:O37, "&gt;150")*150</f>
        <v>0</v>
      </c>
      <c r="Q40" s="12" t="s">
        <v>39</v>
      </c>
      <c r="S40" s="4">
        <f>SUMIF(S3:S37, "&gt;150")-COUNTIF(S3:S37, "&gt;150")*150</f>
        <v>0</v>
      </c>
    </row>
    <row r="41" spans="1:21" ht="15.75" customHeight="1">
      <c r="A41" s="12" t="s">
        <v>40</v>
      </c>
      <c r="C41" s="4">
        <f>C39-C40</f>
        <v>2700</v>
      </c>
      <c r="E41" s="12" t="s">
        <v>40</v>
      </c>
      <c r="G41" s="4">
        <f>G39-G40</f>
        <v>2305</v>
      </c>
      <c r="I41" s="12" t="s">
        <v>40</v>
      </c>
      <c r="K41" s="4">
        <f>K39-K40</f>
        <v>2760</v>
      </c>
      <c r="M41" s="12" t="s">
        <v>40</v>
      </c>
      <c r="O41" s="4">
        <f>O39-O40</f>
        <v>0</v>
      </c>
      <c r="Q41" s="12" t="s">
        <v>40</v>
      </c>
      <c r="S41" s="4">
        <f>S39-S40</f>
        <v>0</v>
      </c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</sheetData>
  <mergeCells count="15">
    <mergeCell ref="Q1:Q2"/>
    <mergeCell ref="R1:S1"/>
    <mergeCell ref="U1:V1"/>
    <mergeCell ref="A1:A2"/>
    <mergeCell ref="B1:C1"/>
    <mergeCell ref="D1:D37"/>
    <mergeCell ref="E1:E2"/>
    <mergeCell ref="F1:G1"/>
    <mergeCell ref="H1:H37"/>
    <mergeCell ref="I1:I2"/>
    <mergeCell ref="J1:K1"/>
    <mergeCell ref="L1:L37"/>
    <mergeCell ref="M1:M2"/>
    <mergeCell ref="N1:O1"/>
    <mergeCell ref="P1:P37"/>
  </mergeCells>
  <phoneticPr fontId="73" type="noConversion"/>
  <conditionalFormatting sqref="K15">
    <cfRule type="notContainsBlanks" dxfId="61" priority="1">
      <formula>LEN(TRIM(K15))&gt;0</formula>
    </cfRule>
  </conditionalFormatting>
  <hyperlinks>
    <hyperlink ref="B2" r:id="rId1" xr:uid="{00000000-0004-0000-1400-000000000000}"/>
    <hyperlink ref="F2" r:id="rId2" xr:uid="{00000000-0004-0000-1400-000001000000}"/>
    <hyperlink ref="J2" r:id="rId3" xr:uid="{00000000-0004-0000-1400-000002000000}"/>
  </hyperlinks>
  <pageMargins left="0.7" right="0.7" top="0.75" bottom="0.75" header="0.3" footer="0.3"/>
  <legacy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V1004"/>
  <sheetViews>
    <sheetView workbookViewId="0"/>
  </sheetViews>
  <sheetFormatPr baseColWidth="10" defaultColWidth="12.6640625" defaultRowHeight="15.75" customHeight="1"/>
  <cols>
    <col min="2" max="2" width="37.33203125" customWidth="1"/>
    <col min="4" max="4" width="4.83203125" customWidth="1"/>
    <col min="6" max="6" width="30.1640625" customWidth="1"/>
    <col min="8" max="8" width="5.1640625" customWidth="1"/>
    <col min="10" max="10" width="39.83203125" customWidth="1"/>
    <col min="12" max="12" width="4.33203125" customWidth="1"/>
    <col min="14" max="14" width="23.6640625" customWidth="1"/>
    <col min="16" max="16" width="4.83203125" customWidth="1"/>
    <col min="18" max="18" width="35.6640625" customWidth="1"/>
  </cols>
  <sheetData>
    <row r="1" spans="1:22" ht="17">
      <c r="A1" s="142"/>
      <c r="B1" s="129">
        <v>45754</v>
      </c>
      <c r="C1" s="130"/>
      <c r="D1" s="127"/>
      <c r="E1" s="127"/>
      <c r="F1" s="129">
        <v>45755</v>
      </c>
      <c r="G1" s="130"/>
      <c r="H1" s="127"/>
      <c r="I1" s="127"/>
      <c r="J1" s="129">
        <v>45756</v>
      </c>
      <c r="K1" s="130"/>
      <c r="L1" s="127"/>
      <c r="M1" s="127"/>
      <c r="N1" s="129">
        <v>45757</v>
      </c>
      <c r="O1" s="130"/>
      <c r="P1" s="127"/>
      <c r="Q1" s="127"/>
      <c r="R1" s="129">
        <v>45758</v>
      </c>
      <c r="S1" s="130"/>
      <c r="U1" s="135"/>
      <c r="V1" s="132"/>
    </row>
    <row r="2" spans="1:22" ht="16">
      <c r="A2" s="128"/>
      <c r="B2" s="42" t="s">
        <v>283</v>
      </c>
      <c r="C2" s="2" t="s">
        <v>0</v>
      </c>
      <c r="D2" s="133"/>
      <c r="E2" s="128"/>
      <c r="F2" s="42" t="s">
        <v>957</v>
      </c>
      <c r="G2" s="2" t="s">
        <v>0</v>
      </c>
      <c r="H2" s="133"/>
      <c r="I2" s="128"/>
      <c r="J2" s="50" t="s">
        <v>367</v>
      </c>
      <c r="K2" s="2" t="s">
        <v>0</v>
      </c>
      <c r="L2" s="133"/>
      <c r="M2" s="128"/>
      <c r="N2" s="78" t="s">
        <v>548</v>
      </c>
      <c r="O2" s="2" t="s">
        <v>0</v>
      </c>
      <c r="P2" s="133"/>
      <c r="Q2" s="128"/>
      <c r="R2" s="42" t="s">
        <v>430</v>
      </c>
      <c r="S2" s="3" t="s">
        <v>0</v>
      </c>
      <c r="U2" s="4"/>
      <c r="V2" s="4"/>
    </row>
    <row r="3" spans="1:22" ht="15.75" customHeight="1">
      <c r="A3" s="5" t="s">
        <v>1</v>
      </c>
      <c r="B3" s="2"/>
      <c r="C3" s="2"/>
      <c r="D3" s="133"/>
      <c r="E3" s="5" t="s">
        <v>1</v>
      </c>
      <c r="F3" s="2" t="s">
        <v>958</v>
      </c>
      <c r="G3" s="2">
        <v>145</v>
      </c>
      <c r="H3" s="133"/>
      <c r="I3" s="5" t="s">
        <v>1</v>
      </c>
      <c r="J3" s="2" t="s">
        <v>959</v>
      </c>
      <c r="K3" s="2">
        <v>133</v>
      </c>
      <c r="L3" s="133"/>
      <c r="M3" s="5" t="s">
        <v>1</v>
      </c>
      <c r="N3" s="2" t="s">
        <v>960</v>
      </c>
      <c r="O3" s="2">
        <v>140</v>
      </c>
      <c r="P3" s="133"/>
      <c r="Q3" s="5" t="s">
        <v>1</v>
      </c>
      <c r="R3" s="2" t="s">
        <v>961</v>
      </c>
      <c r="S3" s="3">
        <f>70+20+55</f>
        <v>145</v>
      </c>
      <c r="T3" s="6"/>
    </row>
    <row r="4" spans="1:22" ht="15.75" customHeight="1">
      <c r="A4" s="5" t="s">
        <v>2</v>
      </c>
      <c r="B4" s="2" t="s">
        <v>962</v>
      </c>
      <c r="C4" s="25">
        <v>230</v>
      </c>
      <c r="D4" s="133"/>
      <c r="E4" s="5" t="s">
        <v>2</v>
      </c>
      <c r="F4" s="2" t="s">
        <v>963</v>
      </c>
      <c r="G4" s="25">
        <f>129+55</f>
        <v>184</v>
      </c>
      <c r="H4" s="133"/>
      <c r="I4" s="5" t="s">
        <v>2</v>
      </c>
      <c r="J4" s="2" t="s">
        <v>964</v>
      </c>
      <c r="K4" s="2">
        <v>130</v>
      </c>
      <c r="L4" s="133"/>
      <c r="M4" s="5" t="s">
        <v>2</v>
      </c>
      <c r="N4" s="2"/>
      <c r="O4" s="2"/>
      <c r="P4" s="133"/>
      <c r="Q4" s="5" t="s">
        <v>2</v>
      </c>
      <c r="R4" s="2" t="s">
        <v>965</v>
      </c>
      <c r="S4" s="79">
        <v>155</v>
      </c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966</v>
      </c>
      <c r="O5" s="2">
        <v>150</v>
      </c>
      <c r="P5" s="133"/>
      <c r="Q5" s="5" t="s">
        <v>3</v>
      </c>
      <c r="R5" s="2" t="s">
        <v>967</v>
      </c>
      <c r="S5" s="3">
        <v>130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 t="s">
        <v>968</v>
      </c>
      <c r="K6" s="25">
        <v>160</v>
      </c>
      <c r="L6" s="133"/>
      <c r="M6" s="5" t="s">
        <v>4</v>
      </c>
      <c r="N6" s="2"/>
      <c r="O6" s="80"/>
      <c r="P6" s="133"/>
      <c r="Q6" s="5" t="s">
        <v>4</v>
      </c>
      <c r="R6" s="2" t="s">
        <v>969</v>
      </c>
      <c r="S6" s="79">
        <v>165</v>
      </c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 t="s">
        <v>970</v>
      </c>
      <c r="K8" s="25">
        <v>210</v>
      </c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8" t="s">
        <v>287</v>
      </c>
      <c r="C10" s="8">
        <v>150</v>
      </c>
      <c r="D10" s="133"/>
      <c r="E10" s="5" t="s">
        <v>8</v>
      </c>
      <c r="F10" s="2" t="s">
        <v>971</v>
      </c>
      <c r="G10" s="2">
        <v>135</v>
      </c>
      <c r="H10" s="133"/>
      <c r="I10" s="5" t="s">
        <v>8</v>
      </c>
      <c r="J10" s="2" t="s">
        <v>972</v>
      </c>
      <c r="K10" s="2">
        <v>140</v>
      </c>
      <c r="L10" s="133"/>
      <c r="M10" s="5" t="s">
        <v>8</v>
      </c>
      <c r="N10" s="2" t="s">
        <v>973</v>
      </c>
      <c r="O10" s="2">
        <v>140</v>
      </c>
      <c r="P10" s="133"/>
      <c r="Q10" s="5" t="s">
        <v>8</v>
      </c>
      <c r="R10" s="2" t="s">
        <v>961</v>
      </c>
      <c r="S10" s="3">
        <f>70+20+55</f>
        <v>145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 t="s">
        <v>974</v>
      </c>
      <c r="S11" s="3">
        <v>105</v>
      </c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975</v>
      </c>
      <c r="C13" s="2">
        <v>140</v>
      </c>
      <c r="D13" s="133"/>
      <c r="E13" s="5" t="s">
        <v>11</v>
      </c>
      <c r="F13" s="2" t="s">
        <v>976</v>
      </c>
      <c r="G13" s="2">
        <v>129</v>
      </c>
      <c r="H13" s="133"/>
      <c r="I13" s="5" t="s">
        <v>11</v>
      </c>
      <c r="J13" s="81" t="s">
        <v>977</v>
      </c>
      <c r="K13" s="2">
        <v>140</v>
      </c>
      <c r="L13" s="133"/>
      <c r="M13" s="5" t="s">
        <v>11</v>
      </c>
      <c r="N13" s="2" t="s">
        <v>960</v>
      </c>
      <c r="O13" s="2">
        <v>140</v>
      </c>
      <c r="P13" s="133"/>
      <c r="Q13" s="5" t="s">
        <v>11</v>
      </c>
      <c r="R13" s="8" t="s">
        <v>978</v>
      </c>
      <c r="S13" s="23">
        <v>155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18" t="s">
        <v>12</v>
      </c>
      <c r="J14" s="2" t="s">
        <v>979</v>
      </c>
      <c r="K14" s="2">
        <v>125</v>
      </c>
      <c r="L14" s="133"/>
      <c r="M14" s="5" t="s">
        <v>12</v>
      </c>
      <c r="N14" s="2" t="s">
        <v>960</v>
      </c>
      <c r="O14" s="2">
        <v>140</v>
      </c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8" t="s">
        <v>287</v>
      </c>
      <c r="C15" s="8">
        <v>150</v>
      </c>
      <c r="D15" s="133"/>
      <c r="E15" s="5" t="s">
        <v>13</v>
      </c>
      <c r="F15" s="2" t="s">
        <v>980</v>
      </c>
      <c r="G15" s="2">
        <v>129</v>
      </c>
      <c r="H15" s="133"/>
      <c r="I15" s="5" t="s">
        <v>13</v>
      </c>
      <c r="J15" s="2"/>
      <c r="K15" s="2"/>
      <c r="L15" s="133"/>
      <c r="M15" s="5" t="s">
        <v>13</v>
      </c>
      <c r="N15" s="2" t="s">
        <v>981</v>
      </c>
      <c r="O15" s="2">
        <v>100</v>
      </c>
      <c r="P15" s="133"/>
      <c r="Q15" s="5" t="s">
        <v>13</v>
      </c>
      <c r="R15" s="2" t="s">
        <v>626</v>
      </c>
      <c r="S15" s="3">
        <v>130</v>
      </c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 t="s">
        <v>982</v>
      </c>
      <c r="K16" s="2">
        <v>105</v>
      </c>
      <c r="L16" s="133"/>
      <c r="M16" s="5" t="s">
        <v>14</v>
      </c>
      <c r="N16" s="2" t="s">
        <v>966</v>
      </c>
      <c r="O16" s="2">
        <v>150</v>
      </c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8" t="s">
        <v>287</v>
      </c>
      <c r="C17" s="2">
        <v>150</v>
      </c>
      <c r="D17" s="133"/>
      <c r="E17" s="5" t="s">
        <v>15</v>
      </c>
      <c r="F17" s="2" t="s">
        <v>983</v>
      </c>
      <c r="G17" s="2">
        <v>145</v>
      </c>
      <c r="H17" s="133"/>
      <c r="I17" s="5" t="s">
        <v>15</v>
      </c>
      <c r="J17" s="2" t="s">
        <v>984</v>
      </c>
      <c r="K17" s="25">
        <v>175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 t="s">
        <v>985</v>
      </c>
      <c r="C18" s="2">
        <v>140</v>
      </c>
      <c r="D18" s="133"/>
      <c r="E18" s="5" t="s">
        <v>16</v>
      </c>
      <c r="F18" s="2" t="s">
        <v>986</v>
      </c>
      <c r="G18" s="2">
        <v>129</v>
      </c>
      <c r="H18" s="133"/>
      <c r="I18" s="5" t="s">
        <v>16</v>
      </c>
      <c r="J18" s="2" t="s">
        <v>987</v>
      </c>
      <c r="K18" s="2">
        <v>145</v>
      </c>
      <c r="L18" s="133"/>
      <c r="M18" s="5" t="s">
        <v>16</v>
      </c>
      <c r="N18" s="2" t="s">
        <v>988</v>
      </c>
      <c r="O18" s="2">
        <v>125</v>
      </c>
      <c r="P18" s="133"/>
      <c r="Q18" s="5" t="s">
        <v>16</v>
      </c>
      <c r="R18" s="2" t="s">
        <v>989</v>
      </c>
      <c r="S18" s="3">
        <v>135</v>
      </c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 t="s">
        <v>990</v>
      </c>
      <c r="C20" s="2">
        <v>140</v>
      </c>
      <c r="D20" s="133"/>
      <c r="E20" s="5" t="s">
        <v>18</v>
      </c>
      <c r="F20" s="2" t="s">
        <v>991</v>
      </c>
      <c r="G20" s="25">
        <v>179</v>
      </c>
      <c r="H20" s="133"/>
      <c r="I20" s="5" t="s">
        <v>18</v>
      </c>
      <c r="J20" s="2"/>
      <c r="K20" s="2"/>
      <c r="L20" s="133"/>
      <c r="M20" s="5" t="s">
        <v>18</v>
      </c>
      <c r="N20" s="2" t="s">
        <v>973</v>
      </c>
      <c r="O20" s="2">
        <v>140</v>
      </c>
      <c r="P20" s="133"/>
      <c r="Q20" s="5" t="s">
        <v>18</v>
      </c>
      <c r="R20" s="2"/>
      <c r="S20" s="3"/>
      <c r="T20" s="7"/>
      <c r="U20" s="4"/>
    </row>
    <row r="21" spans="1:21" ht="15.75" customHeight="1">
      <c r="A21" s="5" t="s">
        <v>19</v>
      </c>
      <c r="B21" s="2" t="s">
        <v>975</v>
      </c>
      <c r="C21" s="2">
        <v>140</v>
      </c>
      <c r="D21" s="133"/>
      <c r="E21" s="5" t="s">
        <v>19</v>
      </c>
      <c r="F21" s="2" t="s">
        <v>976</v>
      </c>
      <c r="G21" s="2">
        <v>129</v>
      </c>
      <c r="H21" s="133"/>
      <c r="I21" s="5" t="s">
        <v>19</v>
      </c>
      <c r="J21" s="2" t="s">
        <v>992</v>
      </c>
      <c r="K21" s="2">
        <v>110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993</v>
      </c>
      <c r="C22" s="82">
        <v>170</v>
      </c>
      <c r="D22" s="133"/>
      <c r="E22" s="5" t="s">
        <v>20</v>
      </c>
      <c r="F22" s="2" t="s">
        <v>971</v>
      </c>
      <c r="G22" s="2">
        <v>135</v>
      </c>
      <c r="H22" s="133"/>
      <c r="I22" s="5" t="s">
        <v>20</v>
      </c>
      <c r="J22" s="2" t="s">
        <v>994</v>
      </c>
      <c r="K22" s="2">
        <v>148</v>
      </c>
      <c r="L22" s="133"/>
      <c r="M22" s="5" t="s">
        <v>20</v>
      </c>
      <c r="N22" s="2" t="s">
        <v>960</v>
      </c>
      <c r="O22" s="2">
        <v>140</v>
      </c>
      <c r="P22" s="133"/>
      <c r="Q22" s="5" t="s">
        <v>20</v>
      </c>
      <c r="R22" s="2" t="s">
        <v>995</v>
      </c>
      <c r="S22" s="3">
        <v>145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996</v>
      </c>
      <c r="C24" s="82">
        <f>120+40</f>
        <v>160</v>
      </c>
      <c r="D24" s="133"/>
      <c r="E24" s="5" t="s">
        <v>22</v>
      </c>
      <c r="F24" s="2" t="s">
        <v>997</v>
      </c>
      <c r="G24" s="25">
        <v>180</v>
      </c>
      <c r="H24" s="133"/>
      <c r="I24" s="5" t="s">
        <v>22</v>
      </c>
      <c r="J24" s="2" t="s">
        <v>998</v>
      </c>
      <c r="K24" s="2">
        <f>7*10+35+15</f>
        <v>120</v>
      </c>
      <c r="L24" s="133"/>
      <c r="M24" s="5" t="s">
        <v>22</v>
      </c>
      <c r="N24" s="2" t="s">
        <v>999</v>
      </c>
      <c r="O24" s="25">
        <v>170</v>
      </c>
      <c r="P24" s="133"/>
      <c r="Q24" s="5" t="s">
        <v>22</v>
      </c>
      <c r="R24" s="2" t="s">
        <v>961</v>
      </c>
      <c r="S24" s="3">
        <f>70+20+55</f>
        <v>145</v>
      </c>
      <c r="T24" s="7"/>
    </row>
    <row r="25" spans="1:21" ht="15.75" customHeight="1">
      <c r="A25" s="5" t="s">
        <v>23</v>
      </c>
      <c r="B25" s="2" t="s">
        <v>975</v>
      </c>
      <c r="C25" s="2">
        <v>140</v>
      </c>
      <c r="D25" s="133"/>
      <c r="E25" s="5" t="s">
        <v>23</v>
      </c>
      <c r="F25" s="2" t="s">
        <v>976</v>
      </c>
      <c r="G25" s="2">
        <v>129</v>
      </c>
      <c r="H25" s="133"/>
      <c r="I25" s="5" t="s">
        <v>23</v>
      </c>
      <c r="J25" s="2" t="s">
        <v>1000</v>
      </c>
      <c r="K25" s="2">
        <v>125</v>
      </c>
      <c r="L25" s="133"/>
      <c r="M25" s="5" t="s">
        <v>23</v>
      </c>
      <c r="N25" s="2" t="s">
        <v>960</v>
      </c>
      <c r="O25" s="2">
        <v>140</v>
      </c>
      <c r="P25" s="133"/>
      <c r="Q25" s="5" t="s">
        <v>23</v>
      </c>
      <c r="R25" s="2" t="s">
        <v>1001</v>
      </c>
      <c r="S25" s="3">
        <v>90</v>
      </c>
      <c r="T25" s="7"/>
      <c r="U25" s="4"/>
    </row>
    <row r="26" spans="1:21" ht="15.75" customHeight="1">
      <c r="A26" s="5" t="s">
        <v>24</v>
      </c>
      <c r="B26" s="2" t="s">
        <v>1002</v>
      </c>
      <c r="C26" s="8">
        <v>150</v>
      </c>
      <c r="D26" s="133"/>
      <c r="E26" s="5" t="s">
        <v>24</v>
      </c>
      <c r="F26" s="2" t="s">
        <v>976</v>
      </c>
      <c r="G26" s="2">
        <v>129</v>
      </c>
      <c r="H26" s="133"/>
      <c r="I26" s="5" t="s">
        <v>24</v>
      </c>
      <c r="J26" s="2" t="s">
        <v>1003</v>
      </c>
      <c r="K26" s="2">
        <v>140</v>
      </c>
      <c r="L26" s="133"/>
      <c r="M26" s="5" t="s">
        <v>24</v>
      </c>
      <c r="N26" s="2" t="s">
        <v>1004</v>
      </c>
      <c r="O26" s="25">
        <v>170</v>
      </c>
      <c r="P26" s="133"/>
      <c r="Q26" s="5" t="s">
        <v>24</v>
      </c>
      <c r="R26" s="2" t="s">
        <v>1005</v>
      </c>
      <c r="S26" s="3">
        <v>150</v>
      </c>
      <c r="T26" s="7"/>
    </row>
    <row r="27" spans="1:21" ht="15.75" customHeight="1">
      <c r="A27" s="5" t="s">
        <v>25</v>
      </c>
      <c r="B27" s="2" t="s">
        <v>975</v>
      </c>
      <c r="C27" s="2">
        <v>140</v>
      </c>
      <c r="D27" s="133"/>
      <c r="E27" s="5" t="s">
        <v>25</v>
      </c>
      <c r="F27" s="2" t="s">
        <v>971</v>
      </c>
      <c r="G27" s="2">
        <v>135</v>
      </c>
      <c r="H27" s="133"/>
      <c r="I27" s="5" t="s">
        <v>25</v>
      </c>
      <c r="J27" s="2" t="s">
        <v>1006</v>
      </c>
      <c r="K27" s="2">
        <v>140</v>
      </c>
      <c r="L27" s="133"/>
      <c r="M27" s="18" t="s">
        <v>25</v>
      </c>
      <c r="N27" s="2" t="s">
        <v>973</v>
      </c>
      <c r="O27" s="2">
        <v>140</v>
      </c>
      <c r="P27" s="133"/>
      <c r="Q27" s="5" t="s">
        <v>25</v>
      </c>
      <c r="R27" s="2" t="s">
        <v>1007</v>
      </c>
      <c r="S27" s="3">
        <v>140</v>
      </c>
      <c r="T27" s="7"/>
      <c r="U27" s="4"/>
    </row>
    <row r="28" spans="1:21" ht="15.75" customHeight="1">
      <c r="A28" s="5" t="s">
        <v>26</v>
      </c>
      <c r="B28" s="8" t="s">
        <v>287</v>
      </c>
      <c r="C28" s="2">
        <v>150</v>
      </c>
      <c r="D28" s="133"/>
      <c r="E28" s="5" t="s">
        <v>26</v>
      </c>
      <c r="F28" s="2" t="s">
        <v>976</v>
      </c>
      <c r="G28" s="2">
        <v>129</v>
      </c>
      <c r="H28" s="133"/>
      <c r="I28" s="5" t="s">
        <v>26</v>
      </c>
      <c r="J28" s="2" t="s">
        <v>1008</v>
      </c>
      <c r="K28" s="25">
        <v>160</v>
      </c>
      <c r="L28" s="133"/>
      <c r="M28" s="5" t="s">
        <v>26</v>
      </c>
      <c r="N28" s="2" t="s">
        <v>966</v>
      </c>
      <c r="O28" s="2">
        <v>150</v>
      </c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1009</v>
      </c>
      <c r="C29" s="2">
        <v>125</v>
      </c>
      <c r="D29" s="133"/>
      <c r="E29" s="5" t="s">
        <v>27</v>
      </c>
      <c r="F29" s="2" t="s">
        <v>1010</v>
      </c>
      <c r="G29" s="2">
        <v>129</v>
      </c>
      <c r="H29" s="133"/>
      <c r="I29" s="5" t="s">
        <v>27</v>
      </c>
      <c r="J29" s="2" t="s">
        <v>1011</v>
      </c>
      <c r="K29" s="2">
        <v>111</v>
      </c>
      <c r="L29" s="133"/>
      <c r="M29" s="5" t="s">
        <v>27</v>
      </c>
      <c r="N29" s="2" t="s">
        <v>1012</v>
      </c>
      <c r="O29" s="2">
        <v>145</v>
      </c>
      <c r="P29" s="133"/>
      <c r="Q29" s="18" t="s">
        <v>27</v>
      </c>
      <c r="R29" s="2" t="s">
        <v>1013</v>
      </c>
      <c r="S29" s="3">
        <v>110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8" t="s">
        <v>287</v>
      </c>
      <c r="C31" s="8">
        <v>150</v>
      </c>
      <c r="D31" s="133"/>
      <c r="E31" s="5" t="s">
        <v>29</v>
      </c>
      <c r="F31" s="2" t="s">
        <v>971</v>
      </c>
      <c r="G31" s="2">
        <v>135</v>
      </c>
      <c r="H31" s="133"/>
      <c r="I31" s="5" t="s">
        <v>29</v>
      </c>
      <c r="J31" s="2" t="s">
        <v>1014</v>
      </c>
      <c r="K31" s="2">
        <v>146</v>
      </c>
      <c r="L31" s="133"/>
      <c r="M31" s="5" t="s">
        <v>29</v>
      </c>
      <c r="N31" s="2" t="s">
        <v>966</v>
      </c>
      <c r="O31" s="2">
        <v>150</v>
      </c>
      <c r="P31" s="133"/>
      <c r="Q31" s="5" t="s">
        <v>29</v>
      </c>
      <c r="R31" s="2" t="s">
        <v>466</v>
      </c>
      <c r="S31" s="3">
        <v>130</v>
      </c>
      <c r="T31" s="7"/>
    </row>
    <row r="32" spans="1:21" ht="15.75" customHeight="1">
      <c r="A32" s="5" t="s">
        <v>30</v>
      </c>
      <c r="B32" s="2" t="s">
        <v>1015</v>
      </c>
      <c r="C32" s="2">
        <v>145</v>
      </c>
      <c r="D32" s="133"/>
      <c r="E32" s="5" t="s">
        <v>30</v>
      </c>
      <c r="F32" s="2" t="s">
        <v>986</v>
      </c>
      <c r="G32" s="2">
        <v>129</v>
      </c>
      <c r="H32" s="133"/>
      <c r="I32" s="5" t="s">
        <v>30</v>
      </c>
      <c r="J32" s="2" t="s">
        <v>1016</v>
      </c>
      <c r="K32" s="2">
        <v>90</v>
      </c>
      <c r="L32" s="133"/>
      <c r="M32" s="5" t="s">
        <v>30</v>
      </c>
      <c r="N32" s="2" t="s">
        <v>988</v>
      </c>
      <c r="O32" s="2">
        <v>125</v>
      </c>
      <c r="P32" s="133"/>
      <c r="Q32" s="5" t="s">
        <v>30</v>
      </c>
      <c r="R32" s="2" t="s">
        <v>1017</v>
      </c>
      <c r="S32" s="2">
        <v>135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958</v>
      </c>
      <c r="G33" s="8">
        <v>145</v>
      </c>
      <c r="H33" s="133"/>
      <c r="I33" s="2" t="s">
        <v>31</v>
      </c>
      <c r="J33" s="2" t="s">
        <v>1018</v>
      </c>
      <c r="K33" s="2">
        <v>145</v>
      </c>
      <c r="L33" s="133"/>
      <c r="M33" s="2" t="s">
        <v>31</v>
      </c>
      <c r="N33" s="8" t="s">
        <v>1019</v>
      </c>
      <c r="O33" s="8">
        <v>145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1" t="s">
        <v>32</v>
      </c>
      <c r="B34" s="8" t="s">
        <v>287</v>
      </c>
      <c r="C34" s="8">
        <v>150</v>
      </c>
      <c r="D34" s="128"/>
      <c r="E34" s="2" t="s">
        <v>32</v>
      </c>
      <c r="F34" s="2" t="s">
        <v>971</v>
      </c>
      <c r="G34" s="2">
        <v>135</v>
      </c>
      <c r="H34" s="128"/>
      <c r="I34" s="2" t="s">
        <v>32</v>
      </c>
      <c r="J34" s="10" t="s">
        <v>1020</v>
      </c>
      <c r="K34" s="2">
        <v>140</v>
      </c>
      <c r="L34" s="128"/>
      <c r="M34" s="2" t="s">
        <v>32</v>
      </c>
      <c r="N34" s="2" t="s">
        <v>973</v>
      </c>
      <c r="O34" s="2">
        <v>140</v>
      </c>
      <c r="P34" s="128"/>
      <c r="Q34" s="2" t="s">
        <v>32</v>
      </c>
      <c r="R34" s="10"/>
      <c r="S34" s="77"/>
      <c r="T34" s="7"/>
      <c r="U34" s="4"/>
    </row>
    <row r="35" spans="1:21" ht="17">
      <c r="A35" s="2" t="s">
        <v>33</v>
      </c>
      <c r="B35" s="8" t="s">
        <v>287</v>
      </c>
      <c r="C35" s="8">
        <v>150</v>
      </c>
      <c r="D35" s="11"/>
      <c r="E35" s="21" t="s">
        <v>33</v>
      </c>
      <c r="F35" s="8" t="s">
        <v>1021</v>
      </c>
      <c r="G35" s="82">
        <v>165</v>
      </c>
      <c r="H35" s="11"/>
      <c r="I35" s="2" t="s">
        <v>33</v>
      </c>
      <c r="J35" s="8" t="s">
        <v>1022</v>
      </c>
      <c r="K35" s="23">
        <v>154</v>
      </c>
      <c r="L35" s="11"/>
      <c r="M35" s="2" t="s">
        <v>33</v>
      </c>
      <c r="N35" s="2" t="s">
        <v>960</v>
      </c>
      <c r="O35" s="8">
        <v>140</v>
      </c>
      <c r="P35" s="11"/>
      <c r="Q35" s="2" t="s">
        <v>33</v>
      </c>
      <c r="R35" s="8" t="s">
        <v>978</v>
      </c>
      <c r="S35" s="23">
        <v>155</v>
      </c>
      <c r="T35" s="7"/>
      <c r="U35" s="4"/>
    </row>
    <row r="36" spans="1:21" ht="17">
      <c r="A36" s="2" t="s">
        <v>34</v>
      </c>
      <c r="B36" s="8" t="s">
        <v>287</v>
      </c>
      <c r="C36" s="8">
        <v>150</v>
      </c>
      <c r="D36" s="11"/>
      <c r="E36" s="2" t="s">
        <v>34</v>
      </c>
      <c r="F36" s="8"/>
      <c r="G36" s="8"/>
      <c r="H36" s="11"/>
      <c r="I36" s="2" t="s">
        <v>34</v>
      </c>
      <c r="J36" s="8" t="s">
        <v>1023</v>
      </c>
      <c r="K36" s="8">
        <v>97</v>
      </c>
      <c r="L36" s="11"/>
      <c r="M36" s="2" t="s">
        <v>34</v>
      </c>
      <c r="N36" s="8" t="s">
        <v>156</v>
      </c>
      <c r="O36" s="8">
        <v>140</v>
      </c>
      <c r="P36" s="11"/>
      <c r="Q36" s="2" t="s">
        <v>34</v>
      </c>
      <c r="R36" s="8" t="s">
        <v>1024</v>
      </c>
      <c r="S36" s="8">
        <v>145</v>
      </c>
      <c r="T36" s="7"/>
      <c r="U36" s="4"/>
    </row>
    <row r="37" spans="1:21" ht="17">
      <c r="A37" s="2" t="s">
        <v>845</v>
      </c>
      <c r="B37" s="8" t="s">
        <v>287</v>
      </c>
      <c r="C37" s="8">
        <v>150</v>
      </c>
      <c r="D37" s="11"/>
      <c r="E37" s="2" t="s">
        <v>845</v>
      </c>
      <c r="F37" s="8" t="s">
        <v>976</v>
      </c>
      <c r="G37" s="8">
        <v>129</v>
      </c>
      <c r="H37" s="11"/>
      <c r="I37" s="2" t="s">
        <v>845</v>
      </c>
      <c r="J37" s="8" t="s">
        <v>1025</v>
      </c>
      <c r="K37" s="8">
        <v>146</v>
      </c>
      <c r="L37" s="11"/>
      <c r="M37" s="2" t="s">
        <v>845</v>
      </c>
      <c r="N37" s="8" t="s">
        <v>966</v>
      </c>
      <c r="O37" s="8">
        <v>150</v>
      </c>
      <c r="P37" s="11"/>
      <c r="Q37" s="2" t="s">
        <v>845</v>
      </c>
      <c r="R37" s="8" t="s">
        <v>1026</v>
      </c>
      <c r="S37" s="8">
        <v>145</v>
      </c>
      <c r="T37" s="7"/>
      <c r="U37" s="4"/>
    </row>
    <row r="38" spans="1:21" ht="15.75" customHeight="1">
      <c r="A38" s="12" t="s">
        <v>37</v>
      </c>
      <c r="C38" s="4">
        <f>SUM((C3:C37))</f>
        <v>3170</v>
      </c>
      <c r="E38" s="4" t="s">
        <v>37</v>
      </c>
      <c r="G38" s="4">
        <f>SUM(G2:G37)</f>
        <v>3108</v>
      </c>
      <c r="I38" s="12" t="s">
        <v>37</v>
      </c>
      <c r="J38" s="12"/>
      <c r="K38" s="4">
        <f>SUM(K2:K37)</f>
        <v>3435</v>
      </c>
      <c r="M38" s="12" t="s">
        <v>37</v>
      </c>
      <c r="O38" s="4">
        <f>SUM(O2:O37)</f>
        <v>3270</v>
      </c>
      <c r="Q38" s="12" t="s">
        <v>37</v>
      </c>
      <c r="R38" s="12"/>
      <c r="S38" s="4">
        <f>SUM(S2:S37)</f>
        <v>2755</v>
      </c>
    </row>
    <row r="39" spans="1:21" ht="15.75" customHeight="1">
      <c r="A39" s="12" t="s">
        <v>38</v>
      </c>
      <c r="C39" s="4">
        <v>3170</v>
      </c>
      <c r="E39" s="4" t="s">
        <v>38</v>
      </c>
      <c r="G39" s="4">
        <v>3108</v>
      </c>
      <c r="I39" s="12" t="s">
        <v>38</v>
      </c>
      <c r="J39" s="12"/>
      <c r="K39" s="12">
        <v>3394</v>
      </c>
      <c r="M39" s="12" t="s">
        <v>38</v>
      </c>
      <c r="O39" s="4">
        <v>3260</v>
      </c>
      <c r="Q39" s="12" t="s">
        <v>38</v>
      </c>
      <c r="R39" s="12"/>
      <c r="S39" s="12">
        <v>2755</v>
      </c>
    </row>
    <row r="40" spans="1:21" ht="15.75" customHeight="1">
      <c r="A40" s="12" t="s">
        <v>39</v>
      </c>
      <c r="C40" s="4">
        <f>SUMIF(C3:C37, "&gt;150")-COUNTIF(C3:C37, "&gt;150")*150</f>
        <v>110</v>
      </c>
      <c r="E40" s="12" t="s">
        <v>39</v>
      </c>
      <c r="G40" s="4">
        <f>SUMIF(G3:G37, "&gt;150")-COUNTIF(G3:G37, "&gt;150")*150</f>
        <v>108</v>
      </c>
      <c r="I40" s="12" t="s">
        <v>39</v>
      </c>
      <c r="K40" s="4">
        <f>SUMIF(K3:K37, "&gt;150")-COUNTIF(K3:K37, "&gt;150")*150</f>
        <v>109</v>
      </c>
      <c r="M40" s="12" t="s">
        <v>39</v>
      </c>
      <c r="O40" s="4">
        <f>SUMIF(O3:O37, "&gt;150")-COUNTIF(O3:O37, "&gt;150")*150</f>
        <v>40</v>
      </c>
      <c r="Q40" s="12" t="s">
        <v>39</v>
      </c>
      <c r="S40" s="4">
        <f>SUMIF(S3:S37, "&gt;150")-COUNTIF(S3:S37, "&gt;150")*150</f>
        <v>30</v>
      </c>
    </row>
    <row r="41" spans="1:21" ht="15.75" customHeight="1">
      <c r="A41" s="12" t="s">
        <v>40</v>
      </c>
      <c r="C41" s="4">
        <f>C39-C40</f>
        <v>3060</v>
      </c>
      <c r="E41" s="12" t="s">
        <v>40</v>
      </c>
      <c r="G41" s="4">
        <f>G39-G40</f>
        <v>3000</v>
      </c>
      <c r="I41" s="12" t="s">
        <v>40</v>
      </c>
      <c r="K41" s="4">
        <f>K39-K40</f>
        <v>3285</v>
      </c>
      <c r="M41" s="12" t="s">
        <v>40</v>
      </c>
      <c r="O41" s="4">
        <f>O39-O40</f>
        <v>3220</v>
      </c>
      <c r="Q41" s="12" t="s">
        <v>40</v>
      </c>
      <c r="S41" s="4">
        <f>S39-S40</f>
        <v>2725</v>
      </c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conditionalFormatting sqref="C3:C37 K3:K37 O3:O37 S3:S37">
    <cfRule type="cellIs" dxfId="60" priority="2" operator="greaterThan">
      <formula>150</formula>
    </cfRule>
  </conditionalFormatting>
  <conditionalFormatting sqref="G3:G37">
    <cfRule type="cellIs" dxfId="59" priority="1" operator="greaterThan">
      <formula>150</formula>
    </cfRule>
  </conditionalFormatting>
  <hyperlinks>
    <hyperlink ref="B2" r:id="rId1" xr:uid="{00000000-0004-0000-1500-000000000000}"/>
    <hyperlink ref="F2" r:id="rId2" xr:uid="{00000000-0004-0000-1500-000001000000}"/>
    <hyperlink ref="J2" r:id="rId3" xr:uid="{00000000-0004-0000-1500-000002000000}"/>
    <hyperlink ref="N2" r:id="rId4" xr:uid="{00000000-0004-0000-1500-000003000000}"/>
    <hyperlink ref="R2" r:id="rId5" xr:uid="{00000000-0004-0000-1500-000004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V1004"/>
  <sheetViews>
    <sheetView workbookViewId="0"/>
  </sheetViews>
  <sheetFormatPr baseColWidth="10" defaultColWidth="12.6640625" defaultRowHeight="15.75" customHeight="1"/>
  <cols>
    <col min="2" max="2" width="29.6640625" customWidth="1"/>
    <col min="4" max="4" width="4.83203125" customWidth="1"/>
    <col min="6" max="6" width="21.33203125" customWidth="1"/>
    <col min="8" max="8" width="5.1640625" customWidth="1"/>
    <col min="10" max="10" width="40.83203125" customWidth="1"/>
    <col min="12" max="12" width="4.33203125" customWidth="1"/>
    <col min="14" max="14" width="58" customWidth="1"/>
    <col min="16" max="16" width="4.83203125" customWidth="1"/>
    <col min="18" max="18" width="25.6640625" customWidth="1"/>
  </cols>
  <sheetData>
    <row r="1" spans="1:22" ht="17">
      <c r="A1" s="1"/>
      <c r="B1" s="129">
        <v>45761</v>
      </c>
      <c r="C1" s="130"/>
      <c r="D1" s="127"/>
      <c r="E1" s="127"/>
      <c r="F1" s="129">
        <v>45762</v>
      </c>
      <c r="G1" s="130"/>
      <c r="H1" s="127"/>
      <c r="I1" s="127"/>
      <c r="J1" s="129">
        <v>45763</v>
      </c>
      <c r="K1" s="130"/>
      <c r="L1" s="127"/>
      <c r="M1" s="127"/>
      <c r="N1" s="129">
        <v>45764</v>
      </c>
      <c r="O1" s="130"/>
      <c r="P1" s="127"/>
      <c r="Q1" s="127"/>
      <c r="R1" s="129">
        <v>45765</v>
      </c>
      <c r="S1" s="130"/>
      <c r="U1" s="135"/>
      <c r="V1" s="132"/>
    </row>
    <row r="2" spans="1:22" ht="17">
      <c r="A2" s="83"/>
      <c r="B2" s="42" t="s">
        <v>1027</v>
      </c>
      <c r="C2" s="84" t="s">
        <v>0</v>
      </c>
      <c r="D2" s="133"/>
      <c r="E2" s="128"/>
      <c r="F2" s="42" t="s">
        <v>73</v>
      </c>
      <c r="G2" s="2" t="s">
        <v>0</v>
      </c>
      <c r="H2" s="133"/>
      <c r="I2" s="128"/>
      <c r="J2" s="26" t="s">
        <v>1028</v>
      </c>
      <c r="K2" s="2" t="s">
        <v>0</v>
      </c>
      <c r="L2" s="133"/>
      <c r="M2" s="128"/>
      <c r="N2" s="85" t="s">
        <v>1029</v>
      </c>
      <c r="O2" s="2" t="s">
        <v>0</v>
      </c>
      <c r="P2" s="133"/>
      <c r="Q2" s="128"/>
      <c r="R2" s="26" t="s">
        <v>1030</v>
      </c>
      <c r="S2" s="3" t="s">
        <v>0</v>
      </c>
      <c r="U2" s="4"/>
      <c r="V2" s="4"/>
    </row>
    <row r="3" spans="1:22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 t="s">
        <v>1031</v>
      </c>
      <c r="K3" s="2">
        <v>115</v>
      </c>
      <c r="L3" s="133"/>
      <c r="M3" s="18" t="s">
        <v>1</v>
      </c>
      <c r="N3" s="2" t="s">
        <v>1032</v>
      </c>
      <c r="O3" s="25">
        <v>215</v>
      </c>
      <c r="P3" s="133"/>
      <c r="Q3" s="5" t="s">
        <v>1</v>
      </c>
      <c r="R3" s="2" t="s">
        <v>1033</v>
      </c>
      <c r="S3" s="3">
        <v>130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2" t="s">
        <v>1034</v>
      </c>
      <c r="S5" s="3">
        <v>140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10" t="s">
        <v>1035</v>
      </c>
      <c r="K6" s="25">
        <v>210</v>
      </c>
      <c r="L6" s="133"/>
      <c r="M6" s="5" t="s">
        <v>4</v>
      </c>
      <c r="N6" s="2"/>
      <c r="O6" s="2"/>
      <c r="P6" s="133"/>
      <c r="Q6" s="5" t="s">
        <v>4</v>
      </c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1036</v>
      </c>
      <c r="S8" s="79">
        <v>285</v>
      </c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1037</v>
      </c>
      <c r="C10" s="2">
        <v>150</v>
      </c>
      <c r="D10" s="133"/>
      <c r="E10" s="5" t="s">
        <v>8</v>
      </c>
      <c r="F10" s="8" t="s">
        <v>1038</v>
      </c>
      <c r="G10" s="8">
        <v>150</v>
      </c>
      <c r="H10" s="133"/>
      <c r="I10" s="5" t="s">
        <v>8</v>
      </c>
      <c r="J10" s="8" t="s">
        <v>1039</v>
      </c>
      <c r="K10" s="8">
        <v>145</v>
      </c>
      <c r="L10" s="133"/>
      <c r="M10" s="5" t="s">
        <v>8</v>
      </c>
      <c r="N10" s="2" t="s">
        <v>1040</v>
      </c>
      <c r="O10" s="25">
        <v>170</v>
      </c>
      <c r="P10" s="133"/>
      <c r="Q10" s="5" t="s">
        <v>8</v>
      </c>
      <c r="R10" s="2" t="s">
        <v>1041</v>
      </c>
      <c r="S10" s="3">
        <v>140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1042</v>
      </c>
      <c r="C13" s="2">
        <v>150</v>
      </c>
      <c r="D13" s="133"/>
      <c r="E13" s="5" t="s">
        <v>11</v>
      </c>
      <c r="F13" s="8" t="s">
        <v>85</v>
      </c>
      <c r="G13" s="2">
        <v>135</v>
      </c>
      <c r="H13" s="133"/>
      <c r="I13" s="5" t="s">
        <v>11</v>
      </c>
      <c r="J13" s="2" t="s">
        <v>1043</v>
      </c>
      <c r="K13" s="25">
        <v>160</v>
      </c>
      <c r="L13" s="133"/>
      <c r="M13" s="5" t="s">
        <v>11</v>
      </c>
      <c r="N13" s="2"/>
      <c r="O13" s="2"/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 t="s">
        <v>1044</v>
      </c>
      <c r="C15" s="2">
        <v>150</v>
      </c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18" t="s">
        <v>14</v>
      </c>
      <c r="J16" s="2" t="s">
        <v>1045</v>
      </c>
      <c r="K16" s="25">
        <v>160</v>
      </c>
      <c r="L16" s="133"/>
      <c r="M16" s="5" t="s">
        <v>14</v>
      </c>
      <c r="N16" s="2"/>
      <c r="O16" s="2"/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2" t="s">
        <v>1046</v>
      </c>
      <c r="C17" s="2">
        <v>140</v>
      </c>
      <c r="D17" s="133"/>
      <c r="E17" s="5" t="s">
        <v>15</v>
      </c>
      <c r="F17" s="8" t="s">
        <v>1038</v>
      </c>
      <c r="G17" s="8">
        <v>150</v>
      </c>
      <c r="H17" s="133"/>
      <c r="I17" s="5" t="s">
        <v>15</v>
      </c>
      <c r="J17" s="2"/>
      <c r="K17" s="2"/>
      <c r="L17" s="133"/>
      <c r="M17" s="5" t="s">
        <v>15</v>
      </c>
      <c r="N17" s="2" t="s">
        <v>1047</v>
      </c>
      <c r="O17" s="25">
        <v>180</v>
      </c>
      <c r="P17" s="133"/>
      <c r="Q17" s="5" t="s">
        <v>15</v>
      </c>
      <c r="R17" s="2" t="s">
        <v>1041</v>
      </c>
      <c r="S17" s="3">
        <v>140</v>
      </c>
      <c r="T17" s="7"/>
      <c r="U17" s="4"/>
    </row>
    <row r="18" spans="1:21" ht="15.75" customHeight="1">
      <c r="A18" s="5" t="s">
        <v>16</v>
      </c>
      <c r="B18" s="2"/>
      <c r="C18" s="2"/>
      <c r="D18" s="133"/>
      <c r="E18" s="5" t="s">
        <v>16</v>
      </c>
      <c r="F18" s="2"/>
      <c r="G18" s="2"/>
      <c r="H18" s="133"/>
      <c r="I18" s="5" t="s">
        <v>16</v>
      </c>
      <c r="J18" s="2" t="s">
        <v>1048</v>
      </c>
      <c r="K18" s="2">
        <v>145</v>
      </c>
      <c r="L18" s="133"/>
      <c r="M18" s="5" t="s">
        <v>16</v>
      </c>
      <c r="N18" s="2" t="s">
        <v>1049</v>
      </c>
      <c r="O18" s="25">
        <v>200</v>
      </c>
      <c r="P18" s="133"/>
      <c r="Q18" s="5" t="s">
        <v>16</v>
      </c>
      <c r="R18" s="2" t="s">
        <v>1041</v>
      </c>
      <c r="S18" s="3">
        <v>140</v>
      </c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 t="s">
        <v>84</v>
      </c>
      <c r="G20" s="2">
        <v>150</v>
      </c>
      <c r="H20" s="133"/>
      <c r="I20" s="5" t="s">
        <v>18</v>
      </c>
      <c r="J20" s="2" t="s">
        <v>1045</v>
      </c>
      <c r="K20" s="25">
        <v>160</v>
      </c>
      <c r="L20" s="133"/>
      <c r="M20" s="5" t="s">
        <v>18</v>
      </c>
      <c r="N20" s="2" t="s">
        <v>1050</v>
      </c>
      <c r="O20" s="25">
        <v>200</v>
      </c>
      <c r="P20" s="133"/>
      <c r="Q20" s="5" t="s">
        <v>18</v>
      </c>
      <c r="R20" s="2" t="s">
        <v>1051</v>
      </c>
      <c r="S20" s="3">
        <v>150</v>
      </c>
      <c r="T20" s="7"/>
      <c r="U20" s="4"/>
    </row>
    <row r="21" spans="1:21" ht="15.75" customHeight="1">
      <c r="A21" s="18" t="s">
        <v>19</v>
      </c>
      <c r="B21" s="2" t="s">
        <v>1052</v>
      </c>
      <c r="C21" s="2">
        <v>120</v>
      </c>
      <c r="D21" s="133"/>
      <c r="E21" s="5" t="s">
        <v>19</v>
      </c>
      <c r="F21" s="2" t="s">
        <v>93</v>
      </c>
      <c r="G21" s="2">
        <v>140</v>
      </c>
      <c r="H21" s="133"/>
      <c r="I21" s="5" t="s">
        <v>19</v>
      </c>
      <c r="J21" s="2" t="s">
        <v>1053</v>
      </c>
      <c r="K21" s="2">
        <v>125</v>
      </c>
      <c r="L21" s="133"/>
      <c r="M21" s="5" t="s">
        <v>19</v>
      </c>
      <c r="N21" s="2" t="s">
        <v>1054</v>
      </c>
      <c r="O21" s="25">
        <v>170</v>
      </c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1055</v>
      </c>
      <c r="C22" s="2">
        <v>140</v>
      </c>
      <c r="D22" s="133"/>
      <c r="E22" s="5" t="s">
        <v>20</v>
      </c>
      <c r="F22" s="8" t="s">
        <v>1038</v>
      </c>
      <c r="G22" s="8">
        <v>150</v>
      </c>
      <c r="H22" s="133"/>
      <c r="I22" s="5" t="s">
        <v>20</v>
      </c>
      <c r="J22" s="2" t="s">
        <v>1056</v>
      </c>
      <c r="K22" s="2">
        <v>140</v>
      </c>
      <c r="L22" s="133"/>
      <c r="M22" s="5" t="s">
        <v>20</v>
      </c>
      <c r="N22" s="2" t="s">
        <v>1057</v>
      </c>
      <c r="O22" s="2">
        <f>75+70</f>
        <v>145</v>
      </c>
      <c r="P22" s="133"/>
      <c r="Q22" s="5" t="s">
        <v>20</v>
      </c>
      <c r="R22" s="2" t="s">
        <v>1058</v>
      </c>
      <c r="S22" s="3">
        <v>145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1059</v>
      </c>
      <c r="C24" s="2">
        <v>150</v>
      </c>
      <c r="D24" s="133"/>
      <c r="E24" s="5" t="s">
        <v>22</v>
      </c>
      <c r="F24" s="2" t="s">
        <v>1060</v>
      </c>
      <c r="G24" s="2">
        <v>150</v>
      </c>
      <c r="H24" s="133"/>
      <c r="I24" s="5" t="s">
        <v>22</v>
      </c>
      <c r="J24" s="2" t="s">
        <v>1061</v>
      </c>
      <c r="K24" s="25">
        <f>115+30+35</f>
        <v>180</v>
      </c>
      <c r="L24" s="133"/>
      <c r="M24" s="5" t="s">
        <v>22</v>
      </c>
      <c r="N24" s="2" t="s">
        <v>1062</v>
      </c>
      <c r="O24" s="25">
        <v>240</v>
      </c>
      <c r="P24" s="133"/>
      <c r="Q24" s="18" t="s">
        <v>22</v>
      </c>
      <c r="R24" s="2" t="s">
        <v>1063</v>
      </c>
      <c r="S24" s="79">
        <v>165</v>
      </c>
      <c r="T24" s="7"/>
    </row>
    <row r="25" spans="1:21" ht="15.75" customHeight="1">
      <c r="A25" s="5" t="s">
        <v>23</v>
      </c>
      <c r="B25" s="2" t="s">
        <v>1064</v>
      </c>
      <c r="C25" s="2">
        <v>80</v>
      </c>
      <c r="D25" s="133"/>
      <c r="E25" s="5" t="s">
        <v>23</v>
      </c>
      <c r="F25" s="2" t="s">
        <v>1038</v>
      </c>
      <c r="G25" s="2">
        <v>150</v>
      </c>
      <c r="H25" s="133"/>
      <c r="I25" s="5" t="s">
        <v>23</v>
      </c>
      <c r="J25" s="2" t="s">
        <v>1065</v>
      </c>
      <c r="K25" s="2">
        <v>145</v>
      </c>
      <c r="L25" s="133"/>
      <c r="M25" s="5" t="s">
        <v>23</v>
      </c>
      <c r="N25" s="2" t="s">
        <v>782</v>
      </c>
      <c r="O25" s="25">
        <v>180</v>
      </c>
      <c r="P25" s="133"/>
      <c r="Q25" s="5" t="s">
        <v>23</v>
      </c>
      <c r="R25" s="2" t="s">
        <v>1066</v>
      </c>
      <c r="S25" s="3">
        <v>145</v>
      </c>
      <c r="T25" s="7"/>
      <c r="U25" s="4"/>
    </row>
    <row r="26" spans="1:21" ht="15.75" customHeight="1">
      <c r="A26" s="5" t="s">
        <v>26</v>
      </c>
      <c r="B26" s="2" t="s">
        <v>1037</v>
      </c>
      <c r="C26" s="2">
        <v>150</v>
      </c>
      <c r="D26" s="133"/>
      <c r="E26" s="5" t="s">
        <v>24</v>
      </c>
      <c r="F26" s="2" t="s">
        <v>1067</v>
      </c>
      <c r="G26" s="2">
        <v>140</v>
      </c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 t="s">
        <v>1068</v>
      </c>
      <c r="S26" s="3">
        <v>145</v>
      </c>
      <c r="T26" s="7"/>
    </row>
    <row r="27" spans="1:21" ht="15.75" customHeight="1">
      <c r="A27" s="5" t="s">
        <v>25</v>
      </c>
      <c r="B27" s="2" t="s">
        <v>1052</v>
      </c>
      <c r="C27" s="2">
        <v>120</v>
      </c>
      <c r="D27" s="133"/>
      <c r="E27" s="5" t="s">
        <v>25</v>
      </c>
      <c r="F27" s="2" t="s">
        <v>1069</v>
      </c>
      <c r="G27" s="25">
        <v>160</v>
      </c>
      <c r="H27" s="133"/>
      <c r="I27" s="5" t="s">
        <v>25</v>
      </c>
      <c r="J27" s="2" t="s">
        <v>1070</v>
      </c>
      <c r="K27" s="2">
        <v>150</v>
      </c>
      <c r="L27" s="133"/>
      <c r="M27" s="5" t="s">
        <v>25</v>
      </c>
      <c r="N27" s="2" t="s">
        <v>1071</v>
      </c>
      <c r="O27" s="25">
        <v>170</v>
      </c>
      <c r="P27" s="133"/>
      <c r="Q27" s="5" t="s">
        <v>25</v>
      </c>
      <c r="R27" s="8"/>
      <c r="S27" s="8"/>
      <c r="T27" s="7"/>
      <c r="U27" s="4"/>
    </row>
    <row r="28" spans="1:21" ht="15.75" customHeight="1">
      <c r="A28" s="5" t="s">
        <v>26</v>
      </c>
      <c r="B28" s="2"/>
      <c r="C28" s="2"/>
      <c r="D28" s="133"/>
      <c r="E28" s="18" t="s">
        <v>26</v>
      </c>
      <c r="F28" s="2" t="s">
        <v>84</v>
      </c>
      <c r="G28" s="2">
        <v>150</v>
      </c>
      <c r="H28" s="133"/>
      <c r="I28" s="5" t="s">
        <v>26</v>
      </c>
      <c r="J28" s="2"/>
      <c r="K28" s="2"/>
      <c r="L28" s="133"/>
      <c r="M28" s="5" t="s">
        <v>26</v>
      </c>
      <c r="N28" s="2" t="s">
        <v>1057</v>
      </c>
      <c r="O28" s="2">
        <f>75+70</f>
        <v>145</v>
      </c>
      <c r="P28" s="133"/>
      <c r="Q28" s="5" t="s">
        <v>26</v>
      </c>
      <c r="R28" s="2" t="s">
        <v>1072</v>
      </c>
      <c r="S28" s="79">
        <v>170</v>
      </c>
      <c r="T28" s="7"/>
    </row>
    <row r="29" spans="1:21" ht="15.75" customHeight="1">
      <c r="A29" s="5" t="s">
        <v>27</v>
      </c>
      <c r="B29" s="2" t="s">
        <v>1073</v>
      </c>
      <c r="C29" s="2">
        <v>90</v>
      </c>
      <c r="D29" s="133"/>
      <c r="E29" s="5" t="s">
        <v>27</v>
      </c>
      <c r="F29" s="2" t="s">
        <v>1067</v>
      </c>
      <c r="G29" s="2">
        <v>140</v>
      </c>
      <c r="H29" s="133"/>
      <c r="I29" s="5" t="s">
        <v>27</v>
      </c>
      <c r="J29" s="2" t="s">
        <v>1074</v>
      </c>
      <c r="K29" s="2">
        <v>150</v>
      </c>
      <c r="L29" s="133"/>
      <c r="M29" s="5" t="s">
        <v>27</v>
      </c>
      <c r="N29" s="2" t="s">
        <v>1075</v>
      </c>
      <c r="O29" s="25">
        <v>175</v>
      </c>
      <c r="P29" s="133"/>
      <c r="Q29" s="5" t="s">
        <v>27</v>
      </c>
      <c r="R29" s="2" t="s">
        <v>1066</v>
      </c>
      <c r="S29" s="3">
        <v>145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1042</v>
      </c>
      <c r="C31" s="2">
        <v>150</v>
      </c>
      <c r="D31" s="133"/>
      <c r="E31" s="5" t="s">
        <v>29</v>
      </c>
      <c r="F31" s="2" t="s">
        <v>344</v>
      </c>
      <c r="G31" s="2">
        <v>150</v>
      </c>
      <c r="H31" s="133"/>
      <c r="I31" s="5" t="s">
        <v>29</v>
      </c>
      <c r="J31" s="2" t="s">
        <v>1070</v>
      </c>
      <c r="K31" s="2">
        <v>150</v>
      </c>
      <c r="L31" s="133"/>
      <c r="M31" s="5" t="s">
        <v>29</v>
      </c>
      <c r="N31" s="2" t="s">
        <v>1076</v>
      </c>
      <c r="O31" s="25">
        <v>260</v>
      </c>
      <c r="P31" s="133"/>
      <c r="Q31" s="5" t="s">
        <v>29</v>
      </c>
      <c r="R31" s="2" t="s">
        <v>1077</v>
      </c>
      <c r="S31" s="79">
        <v>170</v>
      </c>
      <c r="T31" s="7"/>
    </row>
    <row r="32" spans="1:21" ht="15.75" customHeight="1">
      <c r="A32" s="5" t="s">
        <v>30</v>
      </c>
      <c r="B32" s="2" t="s">
        <v>1078</v>
      </c>
      <c r="C32" s="2">
        <v>100</v>
      </c>
      <c r="D32" s="133"/>
      <c r="E32" s="5" t="s">
        <v>30</v>
      </c>
      <c r="F32" s="8" t="s">
        <v>1038</v>
      </c>
      <c r="G32" s="2">
        <v>150</v>
      </c>
      <c r="H32" s="133"/>
      <c r="I32" s="5" t="s">
        <v>30</v>
      </c>
      <c r="J32" s="2" t="s">
        <v>1065</v>
      </c>
      <c r="K32" s="2">
        <v>145</v>
      </c>
      <c r="L32" s="133"/>
      <c r="M32" s="5" t="s">
        <v>30</v>
      </c>
      <c r="N32" s="2" t="s">
        <v>782</v>
      </c>
      <c r="O32" s="25">
        <v>180</v>
      </c>
      <c r="P32" s="133"/>
      <c r="Q32" s="5" t="s">
        <v>30</v>
      </c>
      <c r="R32" s="2" t="s">
        <v>1079</v>
      </c>
      <c r="S32" s="25">
        <v>160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1038</v>
      </c>
      <c r="G33" s="8">
        <v>150</v>
      </c>
      <c r="H33" s="133"/>
      <c r="I33" s="2" t="s">
        <v>31</v>
      </c>
      <c r="J33" s="2" t="s">
        <v>1080</v>
      </c>
      <c r="K33" s="2">
        <v>145</v>
      </c>
      <c r="L33" s="133"/>
      <c r="M33" s="2" t="s">
        <v>31</v>
      </c>
      <c r="N33" s="8" t="s">
        <v>1081</v>
      </c>
      <c r="O33" s="8">
        <v>150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265</v>
      </c>
      <c r="C34" s="8">
        <v>80</v>
      </c>
      <c r="D34" s="128"/>
      <c r="E34" s="2" t="s">
        <v>32</v>
      </c>
      <c r="F34" s="8" t="s">
        <v>1038</v>
      </c>
      <c r="G34" s="8">
        <v>150</v>
      </c>
      <c r="H34" s="128"/>
      <c r="I34" s="2" t="s">
        <v>32</v>
      </c>
      <c r="J34" s="10" t="s">
        <v>1045</v>
      </c>
      <c r="K34" s="25">
        <v>160</v>
      </c>
      <c r="L34" s="128"/>
      <c r="M34" s="2" t="s">
        <v>32</v>
      </c>
      <c r="N34" s="2" t="s">
        <v>1057</v>
      </c>
      <c r="O34" s="2">
        <f>75+70</f>
        <v>145</v>
      </c>
      <c r="P34" s="128"/>
      <c r="Q34" s="2" t="s">
        <v>32</v>
      </c>
      <c r="R34" s="10"/>
      <c r="S34" s="2"/>
      <c r="T34" s="7"/>
      <c r="U34" s="4"/>
    </row>
    <row r="35" spans="1:21" ht="17">
      <c r="A35" s="2" t="s">
        <v>33</v>
      </c>
      <c r="B35" s="8" t="s">
        <v>1059</v>
      </c>
      <c r="C35" s="8">
        <v>150</v>
      </c>
      <c r="D35" s="11"/>
      <c r="E35" s="2" t="s">
        <v>33</v>
      </c>
      <c r="F35" s="8" t="s">
        <v>1038</v>
      </c>
      <c r="G35" s="8">
        <v>150</v>
      </c>
      <c r="H35" s="11"/>
      <c r="I35" s="2" t="s">
        <v>33</v>
      </c>
      <c r="J35" s="8" t="s">
        <v>1039</v>
      </c>
      <c r="K35" s="8">
        <v>145</v>
      </c>
      <c r="L35" s="11"/>
      <c r="M35" s="2" t="s">
        <v>33</v>
      </c>
      <c r="N35" s="8" t="s">
        <v>1082</v>
      </c>
      <c r="O35" s="23">
        <v>205</v>
      </c>
      <c r="P35" s="11"/>
      <c r="Q35" s="2" t="s">
        <v>33</v>
      </c>
      <c r="R35" s="8" t="s">
        <v>1083</v>
      </c>
      <c r="S35" s="23">
        <v>160</v>
      </c>
      <c r="T35" s="7"/>
      <c r="U35" s="4"/>
    </row>
    <row r="36" spans="1:21" ht="17">
      <c r="A36" s="2" t="s">
        <v>34</v>
      </c>
      <c r="B36" s="8" t="s">
        <v>1084</v>
      </c>
      <c r="C36" s="8">
        <v>140</v>
      </c>
      <c r="D36" s="11"/>
      <c r="E36" s="2" t="s">
        <v>34</v>
      </c>
      <c r="F36" s="8" t="s">
        <v>1038</v>
      </c>
      <c r="G36" s="8">
        <v>150</v>
      </c>
      <c r="H36" s="11"/>
      <c r="I36" s="2" t="s">
        <v>34</v>
      </c>
      <c r="J36" s="8" t="s">
        <v>1065</v>
      </c>
      <c r="K36" s="8">
        <v>145</v>
      </c>
      <c r="L36" s="11"/>
      <c r="M36" s="2" t="s">
        <v>34</v>
      </c>
      <c r="N36" s="8" t="s">
        <v>1085</v>
      </c>
      <c r="O36" s="8">
        <v>120</v>
      </c>
      <c r="P36" s="11"/>
      <c r="Q36" s="2" t="s">
        <v>34</v>
      </c>
      <c r="R36" s="8" t="s">
        <v>1083</v>
      </c>
      <c r="S36" s="23">
        <v>160</v>
      </c>
      <c r="T36" s="7"/>
      <c r="U36" s="4"/>
    </row>
    <row r="37" spans="1:21" ht="17">
      <c r="A37" s="2" t="s">
        <v>845</v>
      </c>
      <c r="B37" s="8" t="s">
        <v>1086</v>
      </c>
      <c r="C37" s="8">
        <v>120</v>
      </c>
      <c r="D37" s="11"/>
      <c r="E37" s="2" t="s">
        <v>845</v>
      </c>
      <c r="F37" s="8" t="s">
        <v>87</v>
      </c>
      <c r="G37" s="8">
        <v>140</v>
      </c>
      <c r="H37" s="11"/>
      <c r="I37" s="2" t="s">
        <v>845</v>
      </c>
      <c r="J37" s="8" t="s">
        <v>1065</v>
      </c>
      <c r="K37" s="8">
        <v>145</v>
      </c>
      <c r="L37" s="11"/>
      <c r="M37" s="2" t="s">
        <v>845</v>
      </c>
      <c r="N37" s="8" t="s">
        <v>1057</v>
      </c>
      <c r="O37" s="8">
        <f>75+70</f>
        <v>145</v>
      </c>
      <c r="P37" s="11"/>
      <c r="Q37" s="2" t="s">
        <v>845</v>
      </c>
      <c r="R37" s="8" t="s">
        <v>1066</v>
      </c>
      <c r="S37" s="8">
        <v>145</v>
      </c>
      <c r="T37" s="7"/>
      <c r="U37" s="4"/>
    </row>
    <row r="38" spans="1:21" ht="15.75" customHeight="1">
      <c r="A38" s="12" t="s">
        <v>37</v>
      </c>
      <c r="C38" s="4">
        <f>SUM(C2:C37)</f>
        <v>2180</v>
      </c>
      <c r="E38" s="4" t="s">
        <v>37</v>
      </c>
      <c r="G38" s="4">
        <f>SUM(G2:G37)</f>
        <v>2805</v>
      </c>
      <c r="I38" s="12" t="s">
        <v>37</v>
      </c>
      <c r="J38" s="12"/>
      <c r="K38" s="4">
        <f>SUM(K2:K37)</f>
        <v>3020</v>
      </c>
      <c r="M38" s="12" t="s">
        <v>37</v>
      </c>
      <c r="O38" s="4">
        <f>SUM(O2:O37)</f>
        <v>3395</v>
      </c>
      <c r="Q38" s="12" t="s">
        <v>37</v>
      </c>
      <c r="R38" s="12"/>
      <c r="S38" s="4">
        <f>SUM(S2:S37)</f>
        <v>2835</v>
      </c>
    </row>
    <row r="39" spans="1:21" ht="15.75" customHeight="1">
      <c r="A39" s="12" t="s">
        <v>38</v>
      </c>
      <c r="C39" s="4">
        <v>2180</v>
      </c>
      <c r="E39" s="4" t="s">
        <v>38</v>
      </c>
      <c r="G39" s="4">
        <v>2700</v>
      </c>
      <c r="I39" s="12" t="s">
        <v>38</v>
      </c>
      <c r="J39" s="12"/>
      <c r="K39" s="12">
        <v>2995</v>
      </c>
      <c r="M39" s="12" t="s">
        <v>38</v>
      </c>
      <c r="O39" s="4">
        <v>3395</v>
      </c>
      <c r="Q39" s="12" t="s">
        <v>38</v>
      </c>
      <c r="R39" s="12"/>
      <c r="S39" s="12">
        <v>2835</v>
      </c>
    </row>
    <row r="40" spans="1:21" ht="15.75" customHeight="1">
      <c r="A40" s="12" t="s">
        <v>39</v>
      </c>
      <c r="C40" s="4">
        <f>SUMIF(C3:C37, "&gt;150")-COUNTIF(C3:C37, "&gt;150")*150</f>
        <v>0</v>
      </c>
      <c r="E40" s="12" t="s">
        <v>39</v>
      </c>
      <c r="G40" s="4">
        <f>SUMIF(G3:G37, "&gt;150")-COUNTIF(G3:G37, "&gt;150")*150</f>
        <v>10</v>
      </c>
      <c r="I40" s="12" t="s">
        <v>39</v>
      </c>
      <c r="K40" s="4">
        <f>SUMIF(K3:K37, "&gt;150")-COUNTIF(K3:K37, "&gt;150")*150</f>
        <v>130</v>
      </c>
      <c r="M40" s="12" t="s">
        <v>39</v>
      </c>
      <c r="O40" s="4">
        <f>SUMIF(O3:O37, "&gt;150")-COUNTIF(O3:O37, "&gt;150")*150</f>
        <v>595</v>
      </c>
      <c r="Q40" s="12" t="s">
        <v>39</v>
      </c>
      <c r="S40" s="4">
        <f>SUMIF(S3:S37, "&gt;150")-COUNTIF(S3:S37, "&gt;150")*150</f>
        <v>220</v>
      </c>
    </row>
    <row r="41" spans="1:21" ht="15.75" customHeight="1">
      <c r="A41" s="12" t="s">
        <v>40</v>
      </c>
      <c r="C41" s="4">
        <f>C39-C40</f>
        <v>2180</v>
      </c>
      <c r="E41" s="12" t="s">
        <v>40</v>
      </c>
      <c r="G41" s="4">
        <f>G39-G40</f>
        <v>2690</v>
      </c>
      <c r="I41" s="12" t="s">
        <v>40</v>
      </c>
      <c r="K41" s="4">
        <f>K39-K40</f>
        <v>2865</v>
      </c>
      <c r="M41" s="12" t="s">
        <v>40</v>
      </c>
      <c r="O41" s="4">
        <f>O39-O40</f>
        <v>2800</v>
      </c>
      <c r="Q41" s="12" t="s">
        <v>40</v>
      </c>
      <c r="S41" s="4">
        <f>S39-S40</f>
        <v>2615</v>
      </c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</sheetData>
  <mergeCells count="14">
    <mergeCell ref="U1:V1"/>
    <mergeCell ref="B1:C1"/>
    <mergeCell ref="D1:D34"/>
    <mergeCell ref="E1:E2"/>
    <mergeCell ref="F1:G1"/>
    <mergeCell ref="H1:H34"/>
    <mergeCell ref="I1:I2"/>
    <mergeCell ref="L1:L34"/>
    <mergeCell ref="P1:P34"/>
    <mergeCell ref="J1:K1"/>
    <mergeCell ref="M1:M2"/>
    <mergeCell ref="N1:O1"/>
    <mergeCell ref="Q1:Q2"/>
    <mergeCell ref="R1:S1"/>
  </mergeCells>
  <phoneticPr fontId="73" type="noConversion"/>
  <conditionalFormatting sqref="C3:C37 G3:G37 K3:K37 O3:O37 S3:S37">
    <cfRule type="cellIs" dxfId="58" priority="1" operator="greaterThan">
      <formula>150</formula>
    </cfRule>
  </conditionalFormatting>
  <hyperlinks>
    <hyperlink ref="B2" r:id="rId1" xr:uid="{00000000-0004-0000-1600-000000000000}"/>
    <hyperlink ref="F2" r:id="rId2" xr:uid="{00000000-0004-0000-1600-000001000000}"/>
    <hyperlink ref="J2" r:id="rId3" xr:uid="{00000000-0004-0000-1600-000002000000}"/>
    <hyperlink ref="N2" r:id="rId4" xr:uid="{00000000-0004-0000-1600-000003000000}"/>
    <hyperlink ref="R2" r:id="rId5" xr:uid="{00000000-0004-0000-1600-000004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D1005"/>
  <sheetViews>
    <sheetView workbookViewId="0"/>
  </sheetViews>
  <sheetFormatPr baseColWidth="10" defaultColWidth="12.6640625" defaultRowHeight="15.75" customHeight="1"/>
  <cols>
    <col min="2" max="2" width="29.1640625" customWidth="1"/>
    <col min="4" max="4" width="4.83203125" customWidth="1"/>
    <col min="6" max="6" width="31.6640625" customWidth="1"/>
    <col min="8" max="8" width="5.1640625" customWidth="1"/>
    <col min="10" max="10" width="45.6640625" customWidth="1"/>
    <col min="12" max="12" width="4.33203125" customWidth="1"/>
    <col min="14" max="14" width="24.1640625" customWidth="1"/>
    <col min="16" max="16" width="4.83203125" customWidth="1"/>
    <col min="18" max="18" width="30.6640625" customWidth="1"/>
  </cols>
  <sheetData>
    <row r="1" spans="1:30" ht="17">
      <c r="A1" s="127"/>
      <c r="B1" s="129">
        <v>45768</v>
      </c>
      <c r="C1" s="130"/>
      <c r="D1" s="127"/>
      <c r="E1" s="127"/>
      <c r="F1" s="129">
        <v>45769</v>
      </c>
      <c r="G1" s="130"/>
      <c r="H1" s="127"/>
      <c r="I1" s="127"/>
      <c r="J1" s="129">
        <v>45770</v>
      </c>
      <c r="K1" s="130"/>
      <c r="L1" s="127"/>
      <c r="M1" s="127"/>
      <c r="N1" s="129">
        <v>45771</v>
      </c>
      <c r="O1" s="130"/>
      <c r="P1" s="127"/>
      <c r="Q1" s="127"/>
      <c r="R1" s="129">
        <v>45772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7">
      <c r="A2" s="128"/>
      <c r="B2" s="86" t="s">
        <v>1087</v>
      </c>
      <c r="C2" s="2" t="s">
        <v>0</v>
      </c>
      <c r="D2" s="133"/>
      <c r="E2" s="128"/>
      <c r="F2" s="26" t="s">
        <v>282</v>
      </c>
      <c r="G2" s="2" t="s">
        <v>0</v>
      </c>
      <c r="H2" s="133"/>
      <c r="I2" s="128"/>
      <c r="J2" s="85" t="s">
        <v>1088</v>
      </c>
      <c r="K2" s="2" t="s">
        <v>0</v>
      </c>
      <c r="L2" s="133"/>
      <c r="M2" s="128"/>
      <c r="N2" s="78" t="s">
        <v>1089</v>
      </c>
      <c r="O2" s="2" t="s">
        <v>0</v>
      </c>
      <c r="P2" s="133"/>
      <c r="Q2" s="128"/>
      <c r="R2" s="26" t="s">
        <v>665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1090</v>
      </c>
      <c r="C3" s="2">
        <v>120</v>
      </c>
      <c r="D3" s="133"/>
      <c r="E3" s="5" t="s">
        <v>1</v>
      </c>
      <c r="F3" s="2" t="s">
        <v>1091</v>
      </c>
      <c r="G3" s="2">
        <v>140</v>
      </c>
      <c r="H3" s="133"/>
      <c r="I3" s="5" t="s">
        <v>1</v>
      </c>
      <c r="J3" s="2"/>
      <c r="K3" s="2"/>
      <c r="L3" s="133"/>
      <c r="M3" s="5" t="s">
        <v>1</v>
      </c>
      <c r="N3" s="2" t="s">
        <v>1092</v>
      </c>
      <c r="O3" s="2">
        <v>125</v>
      </c>
      <c r="P3" s="133"/>
      <c r="Q3" s="5" t="s">
        <v>1</v>
      </c>
      <c r="R3" s="2" t="s">
        <v>1093</v>
      </c>
      <c r="S3" s="2">
        <v>140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1094</v>
      </c>
      <c r="O5" s="2">
        <v>140</v>
      </c>
      <c r="P5" s="133"/>
      <c r="Q5" s="18" t="s">
        <v>3</v>
      </c>
      <c r="R5" s="2" t="s">
        <v>669</v>
      </c>
      <c r="S5" s="2">
        <v>115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1095</v>
      </c>
      <c r="S6" s="25">
        <f>110+35+15</f>
        <v>160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1095</v>
      </c>
      <c r="S8" s="25">
        <f>110+35+15</f>
        <v>160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 t="s">
        <v>1096</v>
      </c>
      <c r="C9" s="2">
        <v>115</v>
      </c>
      <c r="D9" s="133"/>
      <c r="E9" s="5" t="s">
        <v>7</v>
      </c>
      <c r="F9" s="2" t="s">
        <v>1097</v>
      </c>
      <c r="G9" s="2">
        <v>140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1098</v>
      </c>
      <c r="C10" s="2">
        <v>120</v>
      </c>
      <c r="D10" s="133"/>
      <c r="E10" s="5" t="s">
        <v>8</v>
      </c>
      <c r="F10" s="2" t="s">
        <v>1099</v>
      </c>
      <c r="G10" s="2">
        <v>140</v>
      </c>
      <c r="H10" s="133"/>
      <c r="I10" s="5" t="s">
        <v>8</v>
      </c>
      <c r="J10" s="2" t="s">
        <v>1100</v>
      </c>
      <c r="K10" s="2">
        <v>130</v>
      </c>
      <c r="L10" s="133"/>
      <c r="M10" s="5" t="s">
        <v>8</v>
      </c>
      <c r="N10" s="2"/>
      <c r="O10" s="2"/>
      <c r="P10" s="133"/>
      <c r="Q10" s="5" t="s">
        <v>8</v>
      </c>
      <c r="R10" s="2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 t="s">
        <v>1101</v>
      </c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/>
      <c r="C13" s="2"/>
      <c r="D13" s="133"/>
      <c r="E13" s="5" t="s">
        <v>11</v>
      </c>
      <c r="F13" s="2"/>
      <c r="G13" s="2"/>
      <c r="H13" s="133"/>
      <c r="I13" s="5" t="s">
        <v>11</v>
      </c>
      <c r="J13" s="2" t="s">
        <v>1100</v>
      </c>
      <c r="K13" s="2">
        <v>130</v>
      </c>
      <c r="L13" s="133"/>
      <c r="M13" s="5" t="s">
        <v>11</v>
      </c>
      <c r="N13" s="2" t="s">
        <v>1102</v>
      </c>
      <c r="O13" s="2">
        <v>140</v>
      </c>
      <c r="P13" s="133"/>
      <c r="Q13" s="5" t="s">
        <v>11</v>
      </c>
      <c r="R13" s="2" t="s">
        <v>676</v>
      </c>
      <c r="S13" s="2">
        <v>110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18" t="s">
        <v>13</v>
      </c>
      <c r="N15" s="2" t="s">
        <v>1103</v>
      </c>
      <c r="O15" s="2">
        <v>125</v>
      </c>
      <c r="P15" s="133"/>
      <c r="Q15" s="5" t="s">
        <v>13</v>
      </c>
      <c r="R15" s="2" t="s">
        <v>1104</v>
      </c>
      <c r="S15" s="2">
        <v>140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 t="s">
        <v>1101</v>
      </c>
      <c r="G16" s="2">
        <v>145</v>
      </c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 t="s">
        <v>681</v>
      </c>
      <c r="S16" s="2">
        <v>110</v>
      </c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18" t="s">
        <v>15</v>
      </c>
      <c r="B17" s="2" t="s">
        <v>1105</v>
      </c>
      <c r="C17" s="25">
        <v>155</v>
      </c>
      <c r="D17" s="133"/>
      <c r="E17" s="5" t="s">
        <v>15</v>
      </c>
      <c r="F17" s="2" t="s">
        <v>1099</v>
      </c>
      <c r="G17" s="2">
        <v>140</v>
      </c>
      <c r="H17" s="133"/>
      <c r="I17" s="5" t="s">
        <v>15</v>
      </c>
      <c r="J17" s="2" t="s">
        <v>990</v>
      </c>
      <c r="K17" s="2">
        <v>140</v>
      </c>
      <c r="L17" s="133"/>
      <c r="M17" s="5" t="s">
        <v>15</v>
      </c>
      <c r="N17" s="2" t="s">
        <v>1094</v>
      </c>
      <c r="O17" s="2">
        <v>140</v>
      </c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1106</v>
      </c>
      <c r="C18" s="2">
        <v>135</v>
      </c>
      <c r="D18" s="133"/>
      <c r="E18" s="18" t="s">
        <v>16</v>
      </c>
      <c r="F18" s="2" t="s">
        <v>1091</v>
      </c>
      <c r="G18" s="2">
        <v>140</v>
      </c>
      <c r="H18" s="133"/>
      <c r="I18" s="5" t="s">
        <v>16</v>
      </c>
      <c r="J18" s="2" t="s">
        <v>1107</v>
      </c>
      <c r="K18" s="2">
        <v>150</v>
      </c>
      <c r="L18" s="133"/>
      <c r="M18" s="5" t="s">
        <v>16</v>
      </c>
      <c r="N18" s="2" t="s">
        <v>1108</v>
      </c>
      <c r="O18" s="2">
        <v>105</v>
      </c>
      <c r="P18" s="133"/>
      <c r="Q18" s="5" t="s">
        <v>16</v>
      </c>
      <c r="R18" s="2"/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1109</v>
      </c>
      <c r="C20" s="2"/>
      <c r="D20" s="133"/>
      <c r="E20" s="5" t="s">
        <v>18</v>
      </c>
      <c r="F20" s="2"/>
      <c r="G20" s="2"/>
      <c r="H20" s="133"/>
      <c r="I20" s="45" t="s">
        <v>18</v>
      </c>
      <c r="J20" s="2" t="s">
        <v>990</v>
      </c>
      <c r="K20" s="2">
        <v>140</v>
      </c>
      <c r="L20" s="133"/>
      <c r="M20" s="5" t="s">
        <v>18</v>
      </c>
      <c r="N20" s="2" t="s">
        <v>1110</v>
      </c>
      <c r="O20" s="2">
        <v>145</v>
      </c>
      <c r="P20" s="133"/>
      <c r="Q20" s="5" t="s">
        <v>18</v>
      </c>
      <c r="R20" s="2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1111</v>
      </c>
      <c r="C21" s="2">
        <v>105</v>
      </c>
      <c r="D21" s="133"/>
      <c r="E21" s="5" t="s">
        <v>19</v>
      </c>
      <c r="F21" s="2" t="s">
        <v>1099</v>
      </c>
      <c r="G21" s="2">
        <v>140</v>
      </c>
      <c r="H21" s="133"/>
      <c r="I21" s="5" t="s">
        <v>19</v>
      </c>
      <c r="J21" s="2" t="s">
        <v>1100</v>
      </c>
      <c r="K21" s="2">
        <v>130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1112</v>
      </c>
      <c r="C22" s="2">
        <v>135</v>
      </c>
      <c r="D22" s="133"/>
      <c r="E22" s="5" t="s">
        <v>20</v>
      </c>
      <c r="F22" s="2" t="s">
        <v>304</v>
      </c>
      <c r="G22" s="2">
        <v>125</v>
      </c>
      <c r="H22" s="133"/>
      <c r="I22" s="5" t="s">
        <v>20</v>
      </c>
      <c r="J22" s="2" t="s">
        <v>1113</v>
      </c>
      <c r="K22" s="2">
        <v>150</v>
      </c>
      <c r="L22" s="133"/>
      <c r="M22" s="5" t="s">
        <v>20</v>
      </c>
      <c r="N22" s="2" t="s">
        <v>1103</v>
      </c>
      <c r="O22" s="2">
        <v>125</v>
      </c>
      <c r="P22" s="133"/>
      <c r="Q22" s="5" t="s">
        <v>20</v>
      </c>
      <c r="R22" s="2" t="s">
        <v>1114</v>
      </c>
      <c r="S22" s="2">
        <v>125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 t="s">
        <v>1115</v>
      </c>
      <c r="G24" s="25">
        <f>145+20</f>
        <v>165</v>
      </c>
      <c r="H24" s="133"/>
      <c r="I24" s="5" t="s">
        <v>22</v>
      </c>
      <c r="J24" s="2" t="s">
        <v>1116</v>
      </c>
      <c r="K24" s="2">
        <f>100+40</f>
        <v>140</v>
      </c>
      <c r="L24" s="133"/>
      <c r="M24" s="5" t="s">
        <v>22</v>
      </c>
      <c r="N24" s="2" t="s">
        <v>1117</v>
      </c>
      <c r="O24" s="2">
        <f>110+15</f>
        <v>125</v>
      </c>
      <c r="P24" s="133"/>
      <c r="Q24" s="5" t="s">
        <v>22</v>
      </c>
      <c r="R24" s="2" t="s">
        <v>1095</v>
      </c>
      <c r="S24" s="25">
        <f>110+35+15</f>
        <v>160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1118</v>
      </c>
      <c r="C25" s="2">
        <v>120</v>
      </c>
      <c r="D25" s="133"/>
      <c r="E25" s="5" t="s">
        <v>23</v>
      </c>
      <c r="F25" s="2" t="s">
        <v>1119</v>
      </c>
      <c r="G25" s="2">
        <v>145</v>
      </c>
      <c r="H25" s="133"/>
      <c r="I25" s="5" t="s">
        <v>23</v>
      </c>
      <c r="J25" s="2" t="s">
        <v>1120</v>
      </c>
      <c r="K25" s="2">
        <v>150</v>
      </c>
      <c r="L25" s="133"/>
      <c r="M25" s="5" t="s">
        <v>23</v>
      </c>
      <c r="N25" s="2" t="s">
        <v>1121</v>
      </c>
      <c r="O25" s="2"/>
      <c r="P25" s="133"/>
      <c r="Q25" s="5" t="s">
        <v>23</v>
      </c>
      <c r="R25" s="2" t="s">
        <v>1122</v>
      </c>
      <c r="S25" s="2">
        <v>125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 t="s">
        <v>1090</v>
      </c>
      <c r="C26" s="2">
        <v>120</v>
      </c>
      <c r="D26" s="133"/>
      <c r="E26" s="5" t="s">
        <v>24</v>
      </c>
      <c r="F26" s="2" t="s">
        <v>1091</v>
      </c>
      <c r="G26" s="2">
        <v>140</v>
      </c>
      <c r="H26" s="133"/>
      <c r="I26" s="5" t="s">
        <v>24</v>
      </c>
      <c r="J26" s="2" t="s">
        <v>1113</v>
      </c>
      <c r="K26" s="2">
        <v>150</v>
      </c>
      <c r="L26" s="133"/>
      <c r="M26" s="5" t="s">
        <v>24</v>
      </c>
      <c r="N26" s="2" t="s">
        <v>1108</v>
      </c>
      <c r="O26" s="2">
        <v>105</v>
      </c>
      <c r="P26" s="133"/>
      <c r="Q26" s="5" t="s">
        <v>24</v>
      </c>
      <c r="R26" s="2" t="s">
        <v>1122</v>
      </c>
      <c r="S26" s="2">
        <v>125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 t="s">
        <v>1113</v>
      </c>
      <c r="K27" s="2">
        <v>150</v>
      </c>
      <c r="L27" s="133"/>
      <c r="M27" s="5" t="s">
        <v>25</v>
      </c>
      <c r="N27" s="2" t="s">
        <v>1117</v>
      </c>
      <c r="O27" s="2">
        <f t="shared" ref="O27:O28" si="0">110+15</f>
        <v>125</v>
      </c>
      <c r="P27" s="133"/>
      <c r="Q27" s="5" t="s">
        <v>25</v>
      </c>
      <c r="R27" s="2" t="s">
        <v>1123</v>
      </c>
      <c r="S27" s="2">
        <v>125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1124</v>
      </c>
      <c r="C28" s="2">
        <v>140</v>
      </c>
      <c r="D28" s="133"/>
      <c r="E28" s="5" t="s">
        <v>26</v>
      </c>
      <c r="F28" s="2" t="s">
        <v>1101</v>
      </c>
      <c r="G28" s="2">
        <v>145</v>
      </c>
      <c r="H28" s="133"/>
      <c r="I28" s="5" t="s">
        <v>26</v>
      </c>
      <c r="J28" s="2" t="s">
        <v>1113</v>
      </c>
      <c r="K28" s="2">
        <v>150</v>
      </c>
      <c r="L28" s="133"/>
      <c r="M28" s="5" t="s">
        <v>26</v>
      </c>
      <c r="N28" s="2" t="s">
        <v>1117</v>
      </c>
      <c r="O28" s="2">
        <f t="shared" si="0"/>
        <v>125</v>
      </c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1125</v>
      </c>
      <c r="C29" s="2">
        <v>145</v>
      </c>
      <c r="D29" s="133"/>
      <c r="E29" s="5" t="s">
        <v>27</v>
      </c>
      <c r="F29" s="2" t="s">
        <v>1126</v>
      </c>
      <c r="G29" s="2">
        <v>150</v>
      </c>
      <c r="H29" s="133"/>
      <c r="I29" s="5" t="s">
        <v>27</v>
      </c>
      <c r="J29" s="2" t="s">
        <v>1127</v>
      </c>
      <c r="K29" s="2">
        <v>125</v>
      </c>
      <c r="L29" s="133"/>
      <c r="M29" s="5" t="s">
        <v>27</v>
      </c>
      <c r="N29" s="2" t="s">
        <v>1117</v>
      </c>
      <c r="O29" s="2">
        <v>125</v>
      </c>
      <c r="P29" s="133"/>
      <c r="Q29" s="5" t="s">
        <v>27</v>
      </c>
      <c r="R29" s="2"/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1090</v>
      </c>
      <c r="C31" s="2">
        <v>120</v>
      </c>
      <c r="D31" s="133"/>
      <c r="E31" s="5" t="s">
        <v>29</v>
      </c>
      <c r="F31" s="2" t="s">
        <v>1128</v>
      </c>
      <c r="G31" s="2">
        <v>140</v>
      </c>
      <c r="H31" s="133"/>
      <c r="I31" s="5" t="s">
        <v>29</v>
      </c>
      <c r="J31" s="2" t="s">
        <v>287</v>
      </c>
      <c r="K31" s="2">
        <v>150</v>
      </c>
      <c r="L31" s="133"/>
      <c r="M31" s="5" t="s">
        <v>29</v>
      </c>
      <c r="N31" s="2" t="s">
        <v>1129</v>
      </c>
      <c r="O31" s="2">
        <v>130</v>
      </c>
      <c r="P31" s="133"/>
      <c r="Q31" s="5" t="s">
        <v>29</v>
      </c>
      <c r="R31" s="2" t="s">
        <v>1130</v>
      </c>
      <c r="S31" s="2">
        <v>110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1131</v>
      </c>
      <c r="C32" s="2">
        <v>140</v>
      </c>
      <c r="D32" s="133"/>
      <c r="E32" s="5" t="s">
        <v>30</v>
      </c>
      <c r="F32" s="2" t="s">
        <v>1132</v>
      </c>
      <c r="G32" s="2">
        <v>145</v>
      </c>
      <c r="H32" s="133"/>
      <c r="I32" s="5" t="s">
        <v>30</v>
      </c>
      <c r="J32" s="2" t="s">
        <v>1015</v>
      </c>
      <c r="K32" s="2">
        <v>145</v>
      </c>
      <c r="L32" s="133"/>
      <c r="M32" s="5" t="s">
        <v>30</v>
      </c>
      <c r="N32" s="2" t="s">
        <v>1133</v>
      </c>
      <c r="O32" s="2">
        <v>135</v>
      </c>
      <c r="P32" s="133"/>
      <c r="Q32" s="5" t="s">
        <v>30</v>
      </c>
      <c r="R32" s="2" t="s">
        <v>1123</v>
      </c>
      <c r="S32" s="2">
        <v>125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31</v>
      </c>
      <c r="B33" s="2"/>
      <c r="C33" s="2"/>
      <c r="D33" s="133"/>
      <c r="E33" s="2" t="s">
        <v>31</v>
      </c>
      <c r="F33" s="2" t="s">
        <v>1119</v>
      </c>
      <c r="G33" s="2">
        <v>150</v>
      </c>
      <c r="H33" s="133"/>
      <c r="I33" s="2" t="s">
        <v>31</v>
      </c>
      <c r="J33" s="2" t="s">
        <v>1134</v>
      </c>
      <c r="K33" s="2">
        <v>125</v>
      </c>
      <c r="L33" s="133"/>
      <c r="M33" s="2" t="s">
        <v>31</v>
      </c>
      <c r="N33" s="2" t="s">
        <v>1135</v>
      </c>
      <c r="O33" s="2">
        <v>150</v>
      </c>
      <c r="P33" s="133"/>
      <c r="Q33" s="2" t="s">
        <v>31</v>
      </c>
      <c r="R33" s="2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32</v>
      </c>
      <c r="B34" s="2"/>
      <c r="C34" s="2"/>
      <c r="D34" s="128"/>
      <c r="E34" s="2" t="s">
        <v>32</v>
      </c>
      <c r="F34" s="2" t="s">
        <v>1099</v>
      </c>
      <c r="G34" s="2">
        <v>140</v>
      </c>
      <c r="H34" s="128"/>
      <c r="I34" s="2" t="s">
        <v>32</v>
      </c>
      <c r="J34" s="2" t="s">
        <v>1113</v>
      </c>
      <c r="K34" s="2">
        <v>150</v>
      </c>
      <c r="L34" s="128"/>
      <c r="M34" s="2" t="s">
        <v>32</v>
      </c>
      <c r="N34" s="10"/>
      <c r="O34" s="77"/>
      <c r="P34" s="128"/>
      <c r="Q34" s="2" t="s">
        <v>32</v>
      </c>
      <c r="R34" s="2" t="s">
        <v>1123</v>
      </c>
      <c r="S34" s="2">
        <v>125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7">
      <c r="A35" s="2" t="s">
        <v>33</v>
      </c>
      <c r="B35" s="2" t="s">
        <v>1136</v>
      </c>
      <c r="C35" s="2">
        <v>145</v>
      </c>
      <c r="D35" s="11"/>
      <c r="E35" s="2" t="s">
        <v>33</v>
      </c>
      <c r="F35" s="2" t="s">
        <v>1137</v>
      </c>
      <c r="G35" s="2">
        <v>150</v>
      </c>
      <c r="H35" s="11"/>
      <c r="I35" s="2" t="s">
        <v>33</v>
      </c>
      <c r="J35" s="2" t="s">
        <v>1113</v>
      </c>
      <c r="K35" s="2">
        <v>150</v>
      </c>
      <c r="L35" s="11"/>
      <c r="M35" s="2" t="s">
        <v>33</v>
      </c>
      <c r="N35" s="2" t="s">
        <v>1138</v>
      </c>
      <c r="O35" s="25">
        <v>155</v>
      </c>
      <c r="P35" s="11"/>
      <c r="Q35" s="2" t="s">
        <v>33</v>
      </c>
      <c r="R35" s="2" t="s">
        <v>1139</v>
      </c>
      <c r="S35" s="2">
        <v>140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7">
      <c r="A36" s="2" t="s">
        <v>34</v>
      </c>
      <c r="B36" s="2" t="s">
        <v>1136</v>
      </c>
      <c r="C36" s="2">
        <v>145</v>
      </c>
      <c r="D36" s="11"/>
      <c r="E36" s="2" t="s">
        <v>34</v>
      </c>
      <c r="F36" s="2" t="s">
        <v>1097</v>
      </c>
      <c r="G36" s="2">
        <v>140</v>
      </c>
      <c r="H36" s="11"/>
      <c r="I36" s="2" t="s">
        <v>34</v>
      </c>
      <c r="J36" s="2" t="s">
        <v>1100</v>
      </c>
      <c r="K36" s="2">
        <v>130</v>
      </c>
      <c r="L36" s="11"/>
      <c r="M36" s="2" t="s">
        <v>34</v>
      </c>
      <c r="N36" s="2" t="s">
        <v>1129</v>
      </c>
      <c r="O36" s="2">
        <v>130</v>
      </c>
      <c r="P36" s="11"/>
      <c r="Q36" s="2" t="s">
        <v>34</v>
      </c>
      <c r="R36" s="2" t="s">
        <v>1140</v>
      </c>
      <c r="S36" s="2">
        <v>110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845</v>
      </c>
      <c r="B37" s="2" t="s">
        <v>1141</v>
      </c>
      <c r="C37" s="2">
        <v>120</v>
      </c>
      <c r="D37" s="11"/>
      <c r="E37" s="2" t="s">
        <v>845</v>
      </c>
      <c r="F37" s="2" t="s">
        <v>1101</v>
      </c>
      <c r="G37" s="2">
        <v>145</v>
      </c>
      <c r="H37" s="11"/>
      <c r="I37" s="2" t="s">
        <v>845</v>
      </c>
      <c r="J37" s="2" t="s">
        <v>1113</v>
      </c>
      <c r="K37" s="2">
        <v>150</v>
      </c>
      <c r="L37" s="11"/>
      <c r="M37" s="2" t="s">
        <v>845</v>
      </c>
      <c r="N37" s="2" t="s">
        <v>1142</v>
      </c>
      <c r="O37" s="2">
        <v>140</v>
      </c>
      <c r="P37" s="11"/>
      <c r="Q37" s="2" t="s">
        <v>845</v>
      </c>
      <c r="R37" s="2" t="s">
        <v>1123</v>
      </c>
      <c r="S37" s="2">
        <v>125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5.75" customHeight="1">
      <c r="A38" s="12" t="s">
        <v>37</v>
      </c>
      <c r="B38" s="12"/>
      <c r="C38" s="4">
        <f>SUM(C2:C37)</f>
        <v>2080</v>
      </c>
      <c r="D38" s="12"/>
      <c r="E38" s="12" t="s">
        <v>37</v>
      </c>
      <c r="F38" s="12"/>
      <c r="G38" s="4">
        <f>SUM(G2:G37)</f>
        <v>2865</v>
      </c>
      <c r="H38" s="12"/>
      <c r="I38" s="12" t="s">
        <v>37</v>
      </c>
      <c r="J38" s="12"/>
      <c r="K38" s="4">
        <f>SUM(K2:K37)</f>
        <v>2835</v>
      </c>
      <c r="L38" s="12"/>
      <c r="M38" s="12" t="s">
        <v>37</v>
      </c>
      <c r="N38" s="12"/>
      <c r="O38" s="4">
        <f>SUM(O2:O37)</f>
        <v>2490</v>
      </c>
      <c r="P38" s="12"/>
      <c r="Q38" s="12" t="s">
        <v>37</v>
      </c>
      <c r="R38" s="12"/>
      <c r="S38" s="4">
        <f>SUM(S2:S37)</f>
        <v>2330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5.75" customHeight="1">
      <c r="A39" s="12" t="s">
        <v>38</v>
      </c>
      <c r="B39" s="12"/>
      <c r="C39" s="12">
        <v>2100</v>
      </c>
      <c r="D39" s="12"/>
      <c r="E39" s="12" t="s">
        <v>38</v>
      </c>
      <c r="F39" s="12"/>
      <c r="G39" s="12">
        <v>2760</v>
      </c>
      <c r="H39" s="12"/>
      <c r="I39" s="12" t="s">
        <v>38</v>
      </c>
      <c r="J39" s="12"/>
      <c r="K39" s="12">
        <v>2705</v>
      </c>
      <c r="L39" s="12"/>
      <c r="M39" s="12" t="s">
        <v>38</v>
      </c>
      <c r="N39" s="12"/>
      <c r="O39" s="12">
        <v>2500</v>
      </c>
      <c r="P39" s="12"/>
      <c r="Q39" s="12" t="s">
        <v>38</v>
      </c>
      <c r="R39" s="12"/>
      <c r="S39" s="12">
        <v>2300</v>
      </c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5.75" customHeight="1">
      <c r="A40" s="12" t="s">
        <v>39</v>
      </c>
      <c r="B40" s="12"/>
      <c r="C40" s="12">
        <f>SUMIF(C3:C37, "&gt;150")-COUNTIF(C3:C37, "&gt;150")*150</f>
        <v>5</v>
      </c>
      <c r="D40" s="12"/>
      <c r="E40" s="12" t="s">
        <v>39</v>
      </c>
      <c r="F40" s="12"/>
      <c r="G40" s="12">
        <f>SUMIF(G3:G37, "&gt;150")-COUNTIF(G3:G37, "&gt;150")*150</f>
        <v>15</v>
      </c>
      <c r="H40" s="12"/>
      <c r="I40" s="12" t="s">
        <v>39</v>
      </c>
      <c r="J40" s="12"/>
      <c r="K40" s="12">
        <f>SUMIF(K3:K37, "&gt;150")-COUNTIF(K3:K37, "&gt;150")*150</f>
        <v>0</v>
      </c>
      <c r="L40" s="12"/>
      <c r="M40" s="12" t="s">
        <v>39</v>
      </c>
      <c r="N40" s="12"/>
      <c r="O40" s="12">
        <f>SUMIF(O3:O37, "&gt;150")-COUNTIF(O3:O37, "&gt;150")*150</f>
        <v>5</v>
      </c>
      <c r="P40" s="12"/>
      <c r="Q40" s="12" t="s">
        <v>39</v>
      </c>
      <c r="R40" s="12"/>
      <c r="S40" s="12">
        <f>SUMIF(S3:S37, "&gt;150")-COUNTIF(S3:S37, "&gt;150")*150</f>
        <v>30</v>
      </c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40</v>
      </c>
      <c r="B41" s="12"/>
      <c r="C41" s="12">
        <f>C39-C40</f>
        <v>2095</v>
      </c>
      <c r="D41" s="12"/>
      <c r="E41" s="12" t="s">
        <v>40</v>
      </c>
      <c r="F41" s="12"/>
      <c r="G41" s="12">
        <f>G39-G40</f>
        <v>2745</v>
      </c>
      <c r="H41" s="12"/>
      <c r="I41" s="12" t="s">
        <v>40</v>
      </c>
      <c r="J41" s="12"/>
      <c r="K41" s="12">
        <f>K39-K40</f>
        <v>2705</v>
      </c>
      <c r="L41" s="12"/>
      <c r="M41" s="12" t="s">
        <v>40</v>
      </c>
      <c r="N41" s="12"/>
      <c r="O41" s="12">
        <f>O39-O40</f>
        <v>2495</v>
      </c>
      <c r="P41" s="12"/>
      <c r="Q41" s="12" t="s">
        <v>40</v>
      </c>
      <c r="R41" s="12"/>
      <c r="S41" s="12">
        <f>S39-S40</f>
        <v>2270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conditionalFormatting sqref="C3:C37 G3:G37 K3:K37 O3:O37 S3:S37">
    <cfRule type="cellIs" dxfId="57" priority="1" operator="greaterThan">
      <formula>150</formula>
    </cfRule>
  </conditionalFormatting>
  <hyperlinks>
    <hyperlink ref="B2" r:id="rId1" xr:uid="{00000000-0004-0000-1700-000000000000}"/>
    <hyperlink ref="F2" r:id="rId2" xr:uid="{00000000-0004-0000-1700-000001000000}"/>
    <hyperlink ref="J2" r:id="rId3" xr:uid="{00000000-0004-0000-1700-000002000000}"/>
    <hyperlink ref="N2" r:id="rId4" xr:uid="{00000000-0004-0000-1700-000003000000}"/>
    <hyperlink ref="R2" r:id="rId5" xr:uid="{00000000-0004-0000-1700-000004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D1005"/>
  <sheetViews>
    <sheetView workbookViewId="0"/>
  </sheetViews>
  <sheetFormatPr baseColWidth="10" defaultColWidth="12.6640625" defaultRowHeight="15.75" customHeight="1"/>
  <cols>
    <col min="2" max="2" width="13.6640625" customWidth="1"/>
    <col min="4" max="4" width="4.83203125" customWidth="1"/>
    <col min="6" max="6" width="20.5" customWidth="1"/>
    <col min="8" max="8" width="5.1640625" customWidth="1"/>
    <col min="10" max="10" width="29.6640625" customWidth="1"/>
    <col min="12" max="12" width="4.33203125" customWidth="1"/>
    <col min="14" max="14" width="14.1640625" customWidth="1"/>
    <col min="16" max="16" width="4.83203125" customWidth="1"/>
    <col min="18" max="18" width="44.1640625" customWidth="1"/>
  </cols>
  <sheetData>
    <row r="1" spans="1:30" ht="17">
      <c r="A1" s="127"/>
      <c r="B1" s="129">
        <v>45775</v>
      </c>
      <c r="C1" s="130"/>
      <c r="D1" s="127"/>
      <c r="E1" s="127"/>
      <c r="F1" s="129">
        <v>45776</v>
      </c>
      <c r="G1" s="130"/>
      <c r="H1" s="127"/>
      <c r="I1" s="127"/>
      <c r="J1" s="129">
        <v>45777</v>
      </c>
      <c r="K1" s="130"/>
      <c r="L1" s="127"/>
      <c r="M1" s="127"/>
      <c r="N1" s="129">
        <v>45778</v>
      </c>
      <c r="O1" s="130"/>
      <c r="P1" s="127"/>
      <c r="Q1" s="127"/>
      <c r="R1" s="129">
        <v>45779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1143</v>
      </c>
      <c r="C2" s="2" t="s">
        <v>0</v>
      </c>
      <c r="D2" s="133"/>
      <c r="E2" s="128"/>
      <c r="F2" s="26" t="s">
        <v>726</v>
      </c>
      <c r="G2" s="2" t="s">
        <v>0</v>
      </c>
      <c r="H2" s="133"/>
      <c r="I2" s="128"/>
      <c r="J2" s="26" t="s">
        <v>1144</v>
      </c>
      <c r="K2" s="2" t="s">
        <v>0</v>
      </c>
      <c r="L2" s="133"/>
      <c r="M2" s="128"/>
      <c r="N2" s="2"/>
      <c r="O2" s="2" t="s">
        <v>0</v>
      </c>
      <c r="P2" s="133"/>
      <c r="Q2" s="128"/>
      <c r="R2" s="26" t="s">
        <v>1145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 t="s">
        <v>615</v>
      </c>
      <c r="G3" s="2">
        <v>145</v>
      </c>
      <c r="H3" s="133"/>
      <c r="I3" s="5" t="s">
        <v>1</v>
      </c>
      <c r="J3" s="2" t="s">
        <v>1146</v>
      </c>
      <c r="K3" s="2">
        <v>120</v>
      </c>
      <c r="L3" s="133"/>
      <c r="M3" s="5" t="s">
        <v>1</v>
      </c>
      <c r="N3" s="2"/>
      <c r="O3" s="2"/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2" t="s">
        <v>1147</v>
      </c>
      <c r="S5" s="25">
        <v>215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1148</v>
      </c>
      <c r="S6" s="25">
        <v>258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1149</v>
      </c>
      <c r="S8" s="25">
        <v>215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 t="s">
        <v>615</v>
      </c>
      <c r="G10" s="2">
        <v>145</v>
      </c>
      <c r="H10" s="133"/>
      <c r="I10" s="5" t="s">
        <v>8</v>
      </c>
      <c r="J10" s="2" t="s">
        <v>1150</v>
      </c>
      <c r="K10" s="2">
        <v>150</v>
      </c>
      <c r="L10" s="133"/>
      <c r="M10" s="5" t="s">
        <v>8</v>
      </c>
      <c r="N10" s="2"/>
      <c r="O10" s="2"/>
      <c r="P10" s="133"/>
      <c r="Q10" s="5" t="s">
        <v>8</v>
      </c>
      <c r="R10" s="87" t="s">
        <v>1151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 t="s">
        <v>1150</v>
      </c>
      <c r="K11" s="2">
        <v>150</v>
      </c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18" t="s">
        <v>10</v>
      </c>
      <c r="F12" s="2" t="s">
        <v>620</v>
      </c>
      <c r="G12" s="25">
        <v>155</v>
      </c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 t="s">
        <v>1152</v>
      </c>
      <c r="C13" s="2">
        <v>110</v>
      </c>
      <c r="D13" s="133"/>
      <c r="E13" s="5" t="s">
        <v>11</v>
      </c>
      <c r="F13" s="2" t="s">
        <v>1153</v>
      </c>
      <c r="G13" s="2">
        <v>130</v>
      </c>
      <c r="H13" s="133"/>
      <c r="I13" s="5" t="s">
        <v>11</v>
      </c>
      <c r="J13" s="2" t="s">
        <v>1150</v>
      </c>
      <c r="K13" s="2">
        <v>150</v>
      </c>
      <c r="L13" s="133"/>
      <c r="M13" s="5" t="s">
        <v>11</v>
      </c>
      <c r="N13" s="2"/>
      <c r="O13" s="2"/>
      <c r="P13" s="133"/>
      <c r="Q13" s="5" t="s">
        <v>11</v>
      </c>
      <c r="R13" s="88" t="s">
        <v>1154</v>
      </c>
      <c r="S13" s="2">
        <v>150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 t="s">
        <v>1155</v>
      </c>
      <c r="C15" s="2">
        <v>120</v>
      </c>
      <c r="D15" s="133"/>
      <c r="E15" s="5" t="s">
        <v>13</v>
      </c>
      <c r="F15" s="2" t="s">
        <v>620</v>
      </c>
      <c r="G15" s="25">
        <v>155</v>
      </c>
      <c r="H15" s="133"/>
      <c r="I15" s="5" t="s">
        <v>13</v>
      </c>
      <c r="J15" s="2" t="s">
        <v>1156</v>
      </c>
      <c r="K15" s="25">
        <v>155</v>
      </c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 t="s">
        <v>639</v>
      </c>
      <c r="G16" s="25">
        <v>175</v>
      </c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1157</v>
      </c>
      <c r="C17" s="2">
        <v>150</v>
      </c>
      <c r="D17" s="133"/>
      <c r="E17" s="5" t="s">
        <v>15</v>
      </c>
      <c r="F17" s="2" t="s">
        <v>759</v>
      </c>
      <c r="G17" s="2">
        <v>150</v>
      </c>
      <c r="H17" s="133"/>
      <c r="I17" s="5" t="s">
        <v>15</v>
      </c>
      <c r="J17" s="2" t="s">
        <v>1150</v>
      </c>
      <c r="K17" s="2">
        <v>150</v>
      </c>
      <c r="L17" s="133"/>
      <c r="M17" s="5" t="s">
        <v>15</v>
      </c>
      <c r="N17" s="2"/>
      <c r="O17" s="2"/>
      <c r="P17" s="133"/>
      <c r="Q17" s="5" t="s">
        <v>15</v>
      </c>
      <c r="R17" s="2" t="s">
        <v>1158</v>
      </c>
      <c r="S17" s="25">
        <v>260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1159</v>
      </c>
      <c r="C18" s="2">
        <v>130</v>
      </c>
      <c r="D18" s="133"/>
      <c r="E18" s="5" t="s">
        <v>16</v>
      </c>
      <c r="F18" s="2" t="s">
        <v>1153</v>
      </c>
      <c r="G18" s="2">
        <v>130</v>
      </c>
      <c r="H18" s="133"/>
      <c r="I18" s="5" t="s">
        <v>16</v>
      </c>
      <c r="J18" s="2" t="s">
        <v>1160</v>
      </c>
      <c r="K18" s="2">
        <v>150</v>
      </c>
      <c r="L18" s="133"/>
      <c r="M18" s="5" t="s">
        <v>16</v>
      </c>
      <c r="N18" s="2"/>
      <c r="O18" s="2"/>
      <c r="P18" s="133"/>
      <c r="Q18" s="5" t="s">
        <v>16</v>
      </c>
      <c r="R18" s="2"/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1155</v>
      </c>
      <c r="C20" s="2">
        <v>120</v>
      </c>
      <c r="D20" s="133"/>
      <c r="E20" s="5" t="s">
        <v>18</v>
      </c>
      <c r="F20" s="2" t="s">
        <v>1161</v>
      </c>
      <c r="G20" s="25">
        <v>180</v>
      </c>
      <c r="H20" s="133"/>
      <c r="I20" s="5" t="s">
        <v>18</v>
      </c>
      <c r="J20" s="2" t="s">
        <v>1162</v>
      </c>
      <c r="K20" s="2">
        <v>140</v>
      </c>
      <c r="L20" s="133"/>
      <c r="M20" s="5" t="s">
        <v>18</v>
      </c>
      <c r="N20" s="2"/>
      <c r="O20" s="2"/>
      <c r="P20" s="133"/>
      <c r="Q20" s="5" t="s">
        <v>18</v>
      </c>
      <c r="R20" s="89" t="s">
        <v>1163</v>
      </c>
      <c r="S20" s="25">
        <v>175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1152</v>
      </c>
      <c r="C21" s="2">
        <v>110</v>
      </c>
      <c r="D21" s="133"/>
      <c r="E21" s="5" t="s">
        <v>19</v>
      </c>
      <c r="F21" s="2" t="s">
        <v>615</v>
      </c>
      <c r="G21" s="2">
        <v>145</v>
      </c>
      <c r="H21" s="133"/>
      <c r="I21" s="5" t="s">
        <v>19</v>
      </c>
      <c r="J21" s="2" t="s">
        <v>1164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5" t="s">
        <v>395</v>
      </c>
      <c r="C22" s="17">
        <v>130</v>
      </c>
      <c r="D22" s="133"/>
      <c r="E22" s="5" t="s">
        <v>20</v>
      </c>
      <c r="F22" s="2" t="s">
        <v>759</v>
      </c>
      <c r="G22" s="2">
        <v>150</v>
      </c>
      <c r="H22" s="133"/>
      <c r="I22" s="5" t="s">
        <v>20</v>
      </c>
      <c r="J22" s="2" t="s">
        <v>1165</v>
      </c>
      <c r="K22" s="2">
        <v>140</v>
      </c>
      <c r="L22" s="133"/>
      <c r="M22" s="5" t="s">
        <v>20</v>
      </c>
      <c r="N22" s="2"/>
      <c r="O22" s="2"/>
      <c r="P22" s="133"/>
      <c r="Q22" s="5" t="s">
        <v>20</v>
      </c>
      <c r="R22" s="87" t="s">
        <v>1151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 t="s">
        <v>1161</v>
      </c>
      <c r="G24" s="25">
        <f>155+25</f>
        <v>180</v>
      </c>
      <c r="H24" s="133"/>
      <c r="I24" s="5" t="s">
        <v>22</v>
      </c>
      <c r="J24" s="2"/>
      <c r="K24" s="2"/>
      <c r="L24" s="133"/>
      <c r="M24" s="5" t="s">
        <v>22</v>
      </c>
      <c r="N24" s="2"/>
      <c r="O24" s="2"/>
      <c r="P24" s="133"/>
      <c r="Q24" s="5" t="s">
        <v>22</v>
      </c>
      <c r="R24" s="2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1166</v>
      </c>
      <c r="C25" s="2">
        <v>120</v>
      </c>
      <c r="D25" s="133"/>
      <c r="E25" s="5" t="s">
        <v>23</v>
      </c>
      <c r="F25" s="2" t="s">
        <v>1167</v>
      </c>
      <c r="G25" s="25">
        <v>155</v>
      </c>
      <c r="H25" s="133"/>
      <c r="I25" s="5" t="s">
        <v>23</v>
      </c>
      <c r="J25" s="2" t="s">
        <v>1168</v>
      </c>
      <c r="K25" s="2">
        <v>145</v>
      </c>
      <c r="L25" s="133"/>
      <c r="M25" s="5" t="s">
        <v>23</v>
      </c>
      <c r="N25" s="2"/>
      <c r="O25" s="2"/>
      <c r="P25" s="133"/>
      <c r="Q25" s="18" t="s">
        <v>23</v>
      </c>
      <c r="R25" s="2" t="s">
        <v>1169</v>
      </c>
      <c r="S25" s="25">
        <v>187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18" t="s">
        <v>24</v>
      </c>
      <c r="B26" s="2" t="s">
        <v>1170</v>
      </c>
      <c r="C26" s="2">
        <v>140</v>
      </c>
      <c r="D26" s="133"/>
      <c r="E26" s="5" t="s">
        <v>24</v>
      </c>
      <c r="F26" s="5" t="s">
        <v>620</v>
      </c>
      <c r="G26" s="90">
        <v>155</v>
      </c>
      <c r="H26" s="133"/>
      <c r="I26" s="5" t="s">
        <v>24</v>
      </c>
      <c r="J26" s="2" t="s">
        <v>1171</v>
      </c>
      <c r="K26" s="2">
        <v>125</v>
      </c>
      <c r="L26" s="133"/>
      <c r="M26" s="5" t="s">
        <v>24</v>
      </c>
      <c r="N26" s="2"/>
      <c r="O26" s="2"/>
      <c r="P26" s="133"/>
      <c r="Q26" s="5" t="s">
        <v>24</v>
      </c>
      <c r="R26" s="2" t="s">
        <v>1172</v>
      </c>
      <c r="S26" s="25">
        <v>254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5" t="s">
        <v>620</v>
      </c>
      <c r="G27" s="90">
        <v>155</v>
      </c>
      <c r="H27" s="133"/>
      <c r="I27" s="5" t="s">
        <v>25</v>
      </c>
      <c r="J27" s="2" t="s">
        <v>1173</v>
      </c>
      <c r="K27" s="2">
        <v>150</v>
      </c>
      <c r="L27" s="133"/>
      <c r="M27" s="5" t="s">
        <v>25</v>
      </c>
      <c r="N27" s="2"/>
      <c r="O27" s="2"/>
      <c r="P27" s="133"/>
      <c r="Q27" s="5" t="s">
        <v>25</v>
      </c>
      <c r="R27" s="2" t="s">
        <v>1174</v>
      </c>
      <c r="S27" s="25">
        <v>191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1170</v>
      </c>
      <c r="C28" s="2">
        <v>140</v>
      </c>
      <c r="D28" s="133"/>
      <c r="E28" s="5" t="s">
        <v>26</v>
      </c>
      <c r="F28" s="5" t="s">
        <v>620</v>
      </c>
      <c r="G28" s="90">
        <v>155</v>
      </c>
      <c r="H28" s="133"/>
      <c r="I28" s="5" t="s">
        <v>26</v>
      </c>
      <c r="J28" s="2" t="s">
        <v>1150</v>
      </c>
      <c r="K28" s="2">
        <v>150</v>
      </c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411</v>
      </c>
      <c r="C29" s="2">
        <v>120</v>
      </c>
      <c r="D29" s="133"/>
      <c r="E29" s="5" t="s">
        <v>27</v>
      </c>
      <c r="F29" s="2" t="s">
        <v>759</v>
      </c>
      <c r="G29" s="2">
        <v>150</v>
      </c>
      <c r="H29" s="133"/>
      <c r="I29" s="5" t="s">
        <v>27</v>
      </c>
      <c r="J29" s="2" t="s">
        <v>1150</v>
      </c>
      <c r="K29" s="2">
        <v>150</v>
      </c>
      <c r="L29" s="133"/>
      <c r="M29" s="5" t="s">
        <v>27</v>
      </c>
      <c r="N29" s="2"/>
      <c r="O29" s="2"/>
      <c r="P29" s="133"/>
      <c r="Q29" s="5" t="s">
        <v>27</v>
      </c>
      <c r="R29" s="87" t="s">
        <v>1175</v>
      </c>
      <c r="S29" s="2">
        <v>150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395</v>
      </c>
      <c r="C31" s="2">
        <v>130</v>
      </c>
      <c r="D31" s="133"/>
      <c r="E31" s="5" t="s">
        <v>29</v>
      </c>
      <c r="F31" s="2" t="s">
        <v>620</v>
      </c>
      <c r="G31" s="25">
        <v>155</v>
      </c>
      <c r="H31" s="133"/>
      <c r="I31" s="5" t="s">
        <v>29</v>
      </c>
      <c r="J31" s="2" t="s">
        <v>1150</v>
      </c>
      <c r="K31" s="2">
        <v>150</v>
      </c>
      <c r="L31" s="133"/>
      <c r="M31" s="5" t="s">
        <v>29</v>
      </c>
      <c r="N31" s="2"/>
      <c r="O31" s="2"/>
      <c r="P31" s="133"/>
      <c r="Q31" s="5" t="s">
        <v>29</v>
      </c>
      <c r="R31" s="2"/>
      <c r="S31" s="2"/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411</v>
      </c>
      <c r="C32" s="2">
        <v>120</v>
      </c>
      <c r="D32" s="133"/>
      <c r="E32" s="5" t="s">
        <v>30</v>
      </c>
      <c r="F32" s="2" t="s">
        <v>1176</v>
      </c>
      <c r="G32" s="25">
        <v>155</v>
      </c>
      <c r="H32" s="133"/>
      <c r="I32" s="5" t="s">
        <v>30</v>
      </c>
      <c r="J32" s="2" t="s">
        <v>1150</v>
      </c>
      <c r="K32" s="2">
        <v>150</v>
      </c>
      <c r="L32" s="133"/>
      <c r="M32" s="5" t="s">
        <v>30</v>
      </c>
      <c r="N32" s="2"/>
      <c r="O32" s="2"/>
      <c r="P32" s="133"/>
      <c r="Q32" s="5" t="s">
        <v>30</v>
      </c>
      <c r="R32" s="87" t="s">
        <v>1177</v>
      </c>
      <c r="S32" s="25">
        <v>186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31</v>
      </c>
      <c r="B33" s="2"/>
      <c r="C33" s="2"/>
      <c r="D33" s="133"/>
      <c r="E33" s="2" t="s">
        <v>31</v>
      </c>
      <c r="F33" s="2" t="s">
        <v>759</v>
      </c>
      <c r="G33" s="2">
        <v>150</v>
      </c>
      <c r="H33" s="133"/>
      <c r="I33" s="21" t="s">
        <v>31</v>
      </c>
      <c r="J33" s="2" t="s">
        <v>1160</v>
      </c>
      <c r="K33" s="2">
        <v>150</v>
      </c>
      <c r="L33" s="133"/>
      <c r="M33" s="2" t="s">
        <v>31</v>
      </c>
      <c r="N33" s="2"/>
      <c r="O33" s="2"/>
      <c r="P33" s="133"/>
      <c r="Q33" s="2" t="s">
        <v>31</v>
      </c>
      <c r="R33" s="2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32</v>
      </c>
      <c r="B34" s="2" t="s">
        <v>395</v>
      </c>
      <c r="C34" s="2">
        <v>130</v>
      </c>
      <c r="D34" s="128"/>
      <c r="E34" s="2" t="s">
        <v>32</v>
      </c>
      <c r="F34" s="2" t="s">
        <v>759</v>
      </c>
      <c r="G34" s="2">
        <v>150</v>
      </c>
      <c r="H34" s="128"/>
      <c r="I34" s="2" t="s">
        <v>32</v>
      </c>
      <c r="J34" s="2" t="s">
        <v>1150</v>
      </c>
      <c r="K34" s="2">
        <v>150</v>
      </c>
      <c r="L34" s="128"/>
      <c r="M34" s="2" t="s">
        <v>32</v>
      </c>
      <c r="N34" s="10"/>
      <c r="O34" s="77"/>
      <c r="P34" s="128"/>
      <c r="Q34" s="2" t="s">
        <v>32</v>
      </c>
      <c r="R34" s="2"/>
      <c r="S34" s="2"/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7">
      <c r="A35" s="2" t="s">
        <v>33</v>
      </c>
      <c r="B35" s="2" t="s">
        <v>1159</v>
      </c>
      <c r="C35" s="2">
        <v>130</v>
      </c>
      <c r="D35" s="11"/>
      <c r="E35" s="2" t="s">
        <v>33</v>
      </c>
      <c r="F35" s="2" t="s">
        <v>620</v>
      </c>
      <c r="G35" s="25">
        <v>155</v>
      </c>
      <c r="H35" s="11"/>
      <c r="I35" s="2" t="s">
        <v>33</v>
      </c>
      <c r="J35" s="2" t="s">
        <v>1178</v>
      </c>
      <c r="K35" s="2">
        <v>150</v>
      </c>
      <c r="L35" s="11"/>
      <c r="M35" s="2" t="s">
        <v>33</v>
      </c>
      <c r="N35" s="2"/>
      <c r="O35" s="2"/>
      <c r="P35" s="11"/>
      <c r="Q35" s="2" t="s">
        <v>33</v>
      </c>
      <c r="R35" s="2" t="s">
        <v>1179</v>
      </c>
      <c r="S35" s="25">
        <v>258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7">
      <c r="A36" s="2" t="s">
        <v>34</v>
      </c>
      <c r="B36" s="2" t="s">
        <v>1180</v>
      </c>
      <c r="C36" s="2">
        <v>120</v>
      </c>
      <c r="D36" s="11"/>
      <c r="E36" s="2" t="s">
        <v>34</v>
      </c>
      <c r="F36" s="2" t="s">
        <v>615</v>
      </c>
      <c r="G36" s="2">
        <v>145</v>
      </c>
      <c r="H36" s="11"/>
      <c r="I36" s="2" t="s">
        <v>34</v>
      </c>
      <c r="J36" s="2" t="s">
        <v>1160</v>
      </c>
      <c r="K36" s="2">
        <v>150</v>
      </c>
      <c r="L36" s="11"/>
      <c r="M36" s="2" t="s">
        <v>34</v>
      </c>
      <c r="N36" s="2"/>
      <c r="O36" s="2"/>
      <c r="P36" s="11"/>
      <c r="Q36" s="2" t="s">
        <v>34</v>
      </c>
      <c r="R36" s="88" t="s">
        <v>1181</v>
      </c>
      <c r="S36" s="2">
        <v>129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845</v>
      </c>
      <c r="B37" s="2" t="s">
        <v>1159</v>
      </c>
      <c r="C37" s="2">
        <v>130</v>
      </c>
      <c r="D37" s="11"/>
      <c r="E37" s="2" t="s">
        <v>845</v>
      </c>
      <c r="F37" s="2" t="s">
        <v>620</v>
      </c>
      <c r="G37" s="25">
        <v>155</v>
      </c>
      <c r="H37" s="11"/>
      <c r="I37" s="2" t="s">
        <v>845</v>
      </c>
      <c r="J37" s="2"/>
      <c r="K37" s="2"/>
      <c r="L37" s="11"/>
      <c r="M37" s="2" t="s">
        <v>845</v>
      </c>
      <c r="N37" s="2"/>
      <c r="O37" s="2"/>
      <c r="P37" s="11"/>
      <c r="Q37" s="2" t="s">
        <v>845</v>
      </c>
      <c r="R37" s="2"/>
      <c r="S37" s="2"/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5.75" customHeight="1">
      <c r="A38" s="12" t="s">
        <v>37</v>
      </c>
      <c r="B38" s="12"/>
      <c r="C38" s="4">
        <f>SUM(C2:C37)</f>
        <v>2150</v>
      </c>
      <c r="D38" s="12"/>
      <c r="E38" s="12" t="s">
        <v>37</v>
      </c>
      <c r="F38" s="12"/>
      <c r="G38" s="4">
        <f>SUM(G2:G37)</f>
        <v>3675</v>
      </c>
      <c r="H38" s="12"/>
      <c r="I38" s="12" t="s">
        <v>37</v>
      </c>
      <c r="J38" s="12"/>
      <c r="K38" s="4">
        <f>SUM(K2:K37)</f>
        <v>3075</v>
      </c>
      <c r="L38" s="12"/>
      <c r="M38" s="12" t="s">
        <v>37</v>
      </c>
      <c r="N38" s="12"/>
      <c r="O38" s="4">
        <f>SUM(O2:O37)</f>
        <v>0</v>
      </c>
      <c r="P38" s="12"/>
      <c r="Q38" s="12" t="s">
        <v>37</v>
      </c>
      <c r="R38" s="12"/>
      <c r="S38" s="4">
        <f>SUM(S2:S37)</f>
        <v>2928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5.75" customHeight="1">
      <c r="A39" s="12" t="s">
        <v>38</v>
      </c>
      <c r="B39" s="12"/>
      <c r="C39" s="12">
        <v>2150</v>
      </c>
      <c r="D39" s="12"/>
      <c r="E39" s="12" t="s">
        <v>38</v>
      </c>
      <c r="F39" s="12"/>
      <c r="G39" s="12">
        <v>3675</v>
      </c>
      <c r="H39" s="12"/>
      <c r="I39" s="12" t="s">
        <v>38</v>
      </c>
      <c r="J39" s="12"/>
      <c r="K39" s="12">
        <v>3065</v>
      </c>
      <c r="L39" s="12"/>
      <c r="M39" s="12" t="s">
        <v>38</v>
      </c>
      <c r="N39" s="12"/>
      <c r="O39" s="12"/>
      <c r="P39" s="12"/>
      <c r="Q39" s="12" t="s">
        <v>38</v>
      </c>
      <c r="R39" s="12"/>
      <c r="S39" s="12">
        <v>2991</v>
      </c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5.75" customHeight="1">
      <c r="A40" s="12" t="s">
        <v>39</v>
      </c>
      <c r="B40" s="12"/>
      <c r="C40" s="12">
        <f>SUMIF(C3:C37, "&gt;150")-COUNTIF(C3:C37, "&gt;150")*150</f>
        <v>0</v>
      </c>
      <c r="D40" s="12"/>
      <c r="E40" s="12" t="s">
        <v>39</v>
      </c>
      <c r="F40" s="12"/>
      <c r="G40" s="12">
        <f>SUMIF(G3:G37, "&gt;150")-COUNTIF(G3:G37, "&gt;150")*150</f>
        <v>135</v>
      </c>
      <c r="H40" s="12"/>
      <c r="I40" s="12" t="s">
        <v>39</v>
      </c>
      <c r="J40" s="12"/>
      <c r="K40" s="12">
        <f>SUMIF(K3:K37, "&gt;150")-COUNTIF(K3:K37, "&gt;150")*150</f>
        <v>5</v>
      </c>
      <c r="L40" s="12"/>
      <c r="M40" s="12" t="s">
        <v>39</v>
      </c>
      <c r="N40" s="12"/>
      <c r="O40" s="12">
        <f>SUMIF(O3:O37, "&gt;150")-COUNTIF(O3:O37, "&gt;150")*150</f>
        <v>0</v>
      </c>
      <c r="P40" s="12"/>
      <c r="Q40" s="12" t="s">
        <v>39</v>
      </c>
      <c r="R40" s="12"/>
      <c r="S40" s="12">
        <f>SUMIF(S3:S37, "&gt;150")-COUNTIF(S3:S37, "&gt;150")*150</f>
        <v>699</v>
      </c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40</v>
      </c>
      <c r="B41" s="12"/>
      <c r="C41" s="12">
        <f>C39-C40</f>
        <v>2150</v>
      </c>
      <c r="D41" s="12"/>
      <c r="E41" s="12" t="s">
        <v>40</v>
      </c>
      <c r="F41" s="12"/>
      <c r="G41" s="12">
        <f>G39-G40</f>
        <v>3540</v>
      </c>
      <c r="H41" s="12"/>
      <c r="I41" s="12" t="s">
        <v>40</v>
      </c>
      <c r="J41" s="12"/>
      <c r="K41" s="12">
        <f>K39-K40</f>
        <v>3060</v>
      </c>
      <c r="L41" s="12"/>
      <c r="M41" s="12" t="s">
        <v>40</v>
      </c>
      <c r="N41" s="12"/>
      <c r="O41" s="12">
        <f>O39-O40</f>
        <v>0</v>
      </c>
      <c r="P41" s="12"/>
      <c r="Q41" s="12" t="s">
        <v>40</v>
      </c>
      <c r="R41" s="12"/>
      <c r="S41" s="12">
        <f>S39-S40</f>
        <v>2292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5">
    <mergeCell ref="Q1:Q2"/>
    <mergeCell ref="R1:S1"/>
    <mergeCell ref="U1:V1"/>
    <mergeCell ref="A1:A2"/>
    <mergeCell ref="B1:C1"/>
    <mergeCell ref="D1:D34"/>
    <mergeCell ref="E1:E2"/>
    <mergeCell ref="F1:G1"/>
    <mergeCell ref="H1:H34"/>
    <mergeCell ref="I1:I2"/>
    <mergeCell ref="J1:K1"/>
    <mergeCell ref="L1:L34"/>
    <mergeCell ref="M1:M2"/>
    <mergeCell ref="N1:O1"/>
    <mergeCell ref="P1:P34"/>
  </mergeCells>
  <phoneticPr fontId="73" type="noConversion"/>
  <conditionalFormatting sqref="S3:S37 C3:C37 G3:G37 K3:K37 O3:O37">
    <cfRule type="cellIs" dxfId="56" priority="2" operator="greaterThan">
      <formula>150</formula>
    </cfRule>
  </conditionalFormatting>
  <conditionalFormatting sqref="S13">
    <cfRule type="cellIs" dxfId="55" priority="1" operator="greaterThan">
      <formula>150</formula>
    </cfRule>
  </conditionalFormatting>
  <hyperlinks>
    <hyperlink ref="B2" r:id="rId1" xr:uid="{00000000-0004-0000-1800-000000000000}"/>
    <hyperlink ref="F2" r:id="rId2" xr:uid="{00000000-0004-0000-1800-000001000000}"/>
    <hyperlink ref="J2" r:id="rId3" xr:uid="{00000000-0004-0000-1800-000002000000}"/>
    <hyperlink ref="R2" r:id="rId4" xr:uid="{00000000-0004-0000-1800-000003000000}"/>
  </hyperlinks>
  <pageMargins left="0.7" right="0.7" top="0.75" bottom="0.75" header="0.3" footer="0.3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V1003"/>
  <sheetViews>
    <sheetView workbookViewId="0"/>
  </sheetViews>
  <sheetFormatPr baseColWidth="10" defaultColWidth="12.6640625" defaultRowHeight="15.75" customHeight="1"/>
  <cols>
    <col min="2" max="2" width="16" customWidth="1"/>
    <col min="4" max="4" width="4.83203125" customWidth="1"/>
    <col min="6" max="6" width="26.1640625" customWidth="1"/>
    <col min="8" max="8" width="5.1640625" customWidth="1"/>
    <col min="10" max="10" width="31.33203125" customWidth="1"/>
    <col min="12" max="12" width="4.33203125" customWidth="1"/>
    <col min="14" max="14" width="45.1640625" customWidth="1"/>
    <col min="16" max="16" width="4.83203125" customWidth="1"/>
    <col min="18" max="18" width="34.33203125" customWidth="1"/>
  </cols>
  <sheetData>
    <row r="1" spans="1:22" ht="17">
      <c r="A1" s="127"/>
      <c r="B1" s="129">
        <v>45782</v>
      </c>
      <c r="C1" s="130"/>
      <c r="D1" s="127"/>
      <c r="E1" s="127"/>
      <c r="F1" s="129">
        <v>45783</v>
      </c>
      <c r="G1" s="130"/>
      <c r="H1" s="127"/>
      <c r="I1" s="127"/>
      <c r="J1" s="129">
        <v>45784</v>
      </c>
      <c r="K1" s="130"/>
      <c r="L1" s="127"/>
      <c r="M1" s="127"/>
      <c r="N1" s="129">
        <v>45785</v>
      </c>
      <c r="O1" s="130"/>
      <c r="P1" s="127"/>
      <c r="Q1" s="127"/>
      <c r="R1" s="129">
        <v>45786</v>
      </c>
      <c r="S1" s="130"/>
      <c r="U1" s="135"/>
      <c r="V1" s="132"/>
    </row>
    <row r="2" spans="1:22" ht="17">
      <c r="A2" s="128"/>
      <c r="B2" s="91" t="s">
        <v>137</v>
      </c>
      <c r="C2" s="2" t="s">
        <v>0</v>
      </c>
      <c r="D2" s="133"/>
      <c r="E2" s="128"/>
      <c r="F2" s="78" t="s">
        <v>369</v>
      </c>
      <c r="G2" s="2" t="s">
        <v>0</v>
      </c>
      <c r="H2" s="133"/>
      <c r="I2" s="128"/>
      <c r="J2" s="26" t="s">
        <v>504</v>
      </c>
      <c r="K2" s="2" t="s">
        <v>0</v>
      </c>
      <c r="L2" s="133"/>
      <c r="M2" s="128"/>
      <c r="N2" s="92" t="s">
        <v>1182</v>
      </c>
      <c r="O2" s="2" t="s">
        <v>0</v>
      </c>
      <c r="P2" s="133"/>
      <c r="Q2" s="128"/>
      <c r="R2" s="50" t="s">
        <v>502</v>
      </c>
      <c r="S2" s="3" t="s">
        <v>0</v>
      </c>
      <c r="U2" s="4"/>
      <c r="V2" s="4"/>
    </row>
    <row r="3" spans="1:22" ht="15.75" customHeight="1">
      <c r="A3" s="5" t="s">
        <v>1</v>
      </c>
      <c r="B3" s="2" t="s">
        <v>1183</v>
      </c>
      <c r="C3" s="2">
        <v>120</v>
      </c>
      <c r="D3" s="133"/>
      <c r="E3" s="5" t="s">
        <v>1</v>
      </c>
      <c r="F3" s="2"/>
      <c r="G3" s="2"/>
      <c r="H3" s="133"/>
      <c r="I3" s="5" t="s">
        <v>1</v>
      </c>
      <c r="J3" s="2" t="s">
        <v>715</v>
      </c>
      <c r="K3" s="2">
        <v>135</v>
      </c>
      <c r="L3" s="133"/>
      <c r="M3" s="5" t="s">
        <v>1</v>
      </c>
      <c r="N3" s="2" t="s">
        <v>1184</v>
      </c>
      <c r="O3" s="2">
        <v>138</v>
      </c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2"/>
      <c r="S5" s="3"/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1185</v>
      </c>
      <c r="O6" s="25">
        <v>185</v>
      </c>
      <c r="P6" s="133"/>
      <c r="Q6" s="5" t="s">
        <v>4</v>
      </c>
      <c r="R6" s="2" t="s">
        <v>1186</v>
      </c>
      <c r="S6" s="3">
        <v>150</v>
      </c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 t="s">
        <v>1187</v>
      </c>
      <c r="O8" s="25">
        <v>185</v>
      </c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/>
      <c r="C10" s="2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/>
      <c r="S10" s="3"/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202</v>
      </c>
      <c r="C13" s="2">
        <v>120</v>
      </c>
      <c r="D13" s="133"/>
      <c r="E13" s="5" t="s">
        <v>11</v>
      </c>
      <c r="F13" s="2" t="s">
        <v>1188</v>
      </c>
      <c r="G13" s="2">
        <v>135</v>
      </c>
      <c r="H13" s="133"/>
      <c r="I13" s="5" t="s">
        <v>11</v>
      </c>
      <c r="J13" s="2" t="s">
        <v>1189</v>
      </c>
      <c r="K13" s="2">
        <v>120</v>
      </c>
      <c r="L13" s="133"/>
      <c r="M13" s="5" t="s">
        <v>11</v>
      </c>
      <c r="N13" s="2" t="s">
        <v>1190</v>
      </c>
      <c r="O13" s="25">
        <v>153</v>
      </c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 t="s">
        <v>1191</v>
      </c>
      <c r="O14" s="2">
        <v>140</v>
      </c>
      <c r="P14" s="133"/>
      <c r="Q14" s="18" t="s">
        <v>12</v>
      </c>
      <c r="R14" s="2" t="s">
        <v>530</v>
      </c>
      <c r="S14" s="3">
        <v>147</v>
      </c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 t="s">
        <v>1192</v>
      </c>
      <c r="O16" s="25">
        <v>175</v>
      </c>
      <c r="P16" s="133"/>
      <c r="Q16" s="5" t="s">
        <v>14</v>
      </c>
      <c r="R16" s="2" t="s">
        <v>1193</v>
      </c>
      <c r="S16" s="3">
        <v>118</v>
      </c>
      <c r="T16" s="7"/>
    </row>
    <row r="17" spans="1:21" ht="15.75" customHeight="1">
      <c r="A17" s="5" t="s">
        <v>15</v>
      </c>
      <c r="B17" s="8" t="s">
        <v>1194</v>
      </c>
      <c r="C17" s="2">
        <v>140</v>
      </c>
      <c r="D17" s="133"/>
      <c r="E17" s="5" t="s">
        <v>15</v>
      </c>
      <c r="F17" s="2" t="s">
        <v>671</v>
      </c>
      <c r="G17" s="2">
        <v>140</v>
      </c>
      <c r="H17" s="133"/>
      <c r="I17" s="5" t="s">
        <v>15</v>
      </c>
      <c r="J17" s="2" t="s">
        <v>715</v>
      </c>
      <c r="K17" s="2">
        <v>135</v>
      </c>
      <c r="L17" s="133"/>
      <c r="M17" s="5" t="s">
        <v>15</v>
      </c>
      <c r="N17" s="8" t="s">
        <v>1195</v>
      </c>
      <c r="O17" s="25">
        <v>160</v>
      </c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/>
      <c r="C18" s="2"/>
      <c r="D18" s="133"/>
      <c r="E18" s="5" t="s">
        <v>16</v>
      </c>
      <c r="F18" s="2" t="s">
        <v>671</v>
      </c>
      <c r="G18" s="2">
        <v>140</v>
      </c>
      <c r="H18" s="133"/>
      <c r="I18" s="5" t="s">
        <v>16</v>
      </c>
      <c r="J18" s="2" t="s">
        <v>1196</v>
      </c>
      <c r="K18" s="2">
        <v>135</v>
      </c>
      <c r="L18" s="133"/>
      <c r="M18" s="5" t="s">
        <v>16</v>
      </c>
      <c r="N18" s="2" t="s">
        <v>1197</v>
      </c>
      <c r="O18" s="8">
        <v>150</v>
      </c>
      <c r="P18" s="133"/>
      <c r="Q18" s="5" t="s">
        <v>16</v>
      </c>
      <c r="R18" s="2" t="s">
        <v>1198</v>
      </c>
      <c r="S18" s="3">
        <v>137</v>
      </c>
      <c r="T18" s="7"/>
    </row>
    <row r="19" spans="1:21" ht="15.75" customHeight="1">
      <c r="A19" s="5" t="s">
        <v>17</v>
      </c>
      <c r="B19" s="8" t="s">
        <v>1194</v>
      </c>
      <c r="C19" s="2">
        <v>140</v>
      </c>
      <c r="D19" s="133"/>
      <c r="E19" s="5" t="s">
        <v>17</v>
      </c>
      <c r="F19" s="2" t="s">
        <v>671</v>
      </c>
      <c r="G19" s="2">
        <v>140</v>
      </c>
      <c r="H19" s="133"/>
      <c r="I19" s="5" t="s">
        <v>17</v>
      </c>
      <c r="J19" s="2" t="s">
        <v>715</v>
      </c>
      <c r="K19" s="2">
        <v>135</v>
      </c>
      <c r="L19" s="133"/>
      <c r="M19" s="5" t="s">
        <v>17</v>
      </c>
      <c r="N19" s="2" t="s">
        <v>1199</v>
      </c>
      <c r="O19" s="93">
        <v>175</v>
      </c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 t="s">
        <v>1200</v>
      </c>
      <c r="C20" s="8">
        <v>140</v>
      </c>
      <c r="D20" s="133"/>
      <c r="E20" s="5" t="s">
        <v>18</v>
      </c>
      <c r="F20" s="2"/>
      <c r="G20" s="2"/>
      <c r="H20" s="133"/>
      <c r="I20" s="5" t="s">
        <v>18</v>
      </c>
      <c r="J20" s="2" t="s">
        <v>1201</v>
      </c>
      <c r="K20" s="25">
        <v>165</v>
      </c>
      <c r="L20" s="133"/>
      <c r="M20" s="5" t="s">
        <v>18</v>
      </c>
      <c r="N20" s="2" t="s">
        <v>1202</v>
      </c>
      <c r="O20" s="2">
        <v>145</v>
      </c>
      <c r="P20" s="133"/>
      <c r="Q20" s="5" t="s">
        <v>18</v>
      </c>
      <c r="R20" s="2"/>
      <c r="S20" s="3"/>
      <c r="T20" s="7"/>
      <c r="U20" s="4"/>
    </row>
    <row r="21" spans="1:21" ht="15.75" customHeight="1">
      <c r="A21" s="5" t="s">
        <v>19</v>
      </c>
      <c r="B21" s="2" t="s">
        <v>1183</v>
      </c>
      <c r="C21" s="2">
        <v>120</v>
      </c>
      <c r="D21" s="133"/>
      <c r="E21" s="5" t="s">
        <v>19</v>
      </c>
      <c r="F21" s="2" t="s">
        <v>1203</v>
      </c>
      <c r="G21" s="2">
        <v>125</v>
      </c>
      <c r="H21" s="133"/>
      <c r="I21" s="5" t="s">
        <v>19</v>
      </c>
      <c r="J21" s="2" t="s">
        <v>1204</v>
      </c>
      <c r="K21" s="2">
        <v>125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6">
      <c r="A22" s="18" t="s">
        <v>20</v>
      </c>
      <c r="B22" s="2" t="s">
        <v>1205</v>
      </c>
      <c r="C22" s="2">
        <v>115</v>
      </c>
      <c r="D22" s="133"/>
      <c r="E22" s="5" t="s">
        <v>20</v>
      </c>
      <c r="F22" s="2" t="s">
        <v>1206</v>
      </c>
      <c r="G22" s="2">
        <v>150</v>
      </c>
      <c r="H22" s="133"/>
      <c r="I22" s="5" t="s">
        <v>20</v>
      </c>
      <c r="J22" s="2" t="s">
        <v>1207</v>
      </c>
      <c r="K22" s="2">
        <v>150</v>
      </c>
      <c r="L22" s="133"/>
      <c r="M22" s="5" t="s">
        <v>20</v>
      </c>
      <c r="N22" s="94" t="s">
        <v>1208</v>
      </c>
      <c r="O22" s="2">
        <v>145</v>
      </c>
      <c r="P22" s="133"/>
      <c r="Q22" s="5" t="s">
        <v>20</v>
      </c>
      <c r="R22" s="2" t="s">
        <v>513</v>
      </c>
      <c r="S22" s="3">
        <v>138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 t="s">
        <v>671</v>
      </c>
      <c r="G23" s="2">
        <v>140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1209</v>
      </c>
      <c r="C24" s="2">
        <v>140</v>
      </c>
      <c r="D24" s="133"/>
      <c r="E24" s="5" t="s">
        <v>22</v>
      </c>
      <c r="F24" s="2" t="s">
        <v>1210</v>
      </c>
      <c r="G24" s="2">
        <f>75+40+20</f>
        <v>135</v>
      </c>
      <c r="H24" s="133"/>
      <c r="I24" s="5" t="s">
        <v>22</v>
      </c>
      <c r="J24" s="2" t="s">
        <v>1211</v>
      </c>
      <c r="K24" s="25">
        <f>130+30</f>
        <v>160</v>
      </c>
      <c r="L24" s="133"/>
      <c r="M24" s="5" t="s">
        <v>22</v>
      </c>
      <c r="N24" s="2" t="s">
        <v>1212</v>
      </c>
      <c r="O24" s="25">
        <f>95+45+15</f>
        <v>155</v>
      </c>
      <c r="P24" s="133"/>
      <c r="Q24" s="5" t="s">
        <v>22</v>
      </c>
      <c r="R24" s="2" t="s">
        <v>1213</v>
      </c>
      <c r="S24" s="25">
        <f>90+65+19</f>
        <v>174</v>
      </c>
      <c r="T24" s="7"/>
    </row>
    <row r="25" spans="1:21" ht="15.75" customHeight="1">
      <c r="A25" s="5" t="s">
        <v>23</v>
      </c>
      <c r="B25" s="2" t="s">
        <v>1214</v>
      </c>
      <c r="C25" s="2">
        <v>125</v>
      </c>
      <c r="D25" s="133"/>
      <c r="E25" s="5" t="s">
        <v>23</v>
      </c>
      <c r="F25" s="2" t="s">
        <v>1206</v>
      </c>
      <c r="G25" s="2">
        <v>150</v>
      </c>
      <c r="H25" s="133"/>
      <c r="I25" s="5" t="s">
        <v>23</v>
      </c>
      <c r="J25" s="2" t="s">
        <v>1196</v>
      </c>
      <c r="K25" s="2">
        <v>135</v>
      </c>
      <c r="L25" s="133"/>
      <c r="M25" s="5" t="s">
        <v>23</v>
      </c>
      <c r="N25" s="8" t="s">
        <v>1215</v>
      </c>
      <c r="O25" s="2">
        <v>150</v>
      </c>
      <c r="P25" s="133"/>
      <c r="Q25" s="5" t="s">
        <v>23</v>
      </c>
      <c r="R25" s="2" t="s">
        <v>796</v>
      </c>
      <c r="S25" s="3"/>
      <c r="T25" s="7"/>
      <c r="U25" s="4"/>
    </row>
    <row r="26" spans="1:21" ht="15.75" customHeight="1">
      <c r="A26" s="5" t="s">
        <v>24</v>
      </c>
      <c r="B26" s="2" t="s">
        <v>1216</v>
      </c>
      <c r="C26" s="2">
        <v>100</v>
      </c>
      <c r="D26" s="133"/>
      <c r="E26" s="5" t="s">
        <v>24</v>
      </c>
      <c r="F26" s="2" t="s">
        <v>1206</v>
      </c>
      <c r="G26" s="2">
        <v>150</v>
      </c>
      <c r="H26" s="133"/>
      <c r="I26" s="5" t="s">
        <v>24</v>
      </c>
      <c r="J26" s="2" t="s">
        <v>715</v>
      </c>
      <c r="K26" s="2">
        <v>135</v>
      </c>
      <c r="L26" s="133"/>
      <c r="M26" s="5" t="s">
        <v>24</v>
      </c>
      <c r="N26" s="2"/>
      <c r="O26" s="2"/>
      <c r="P26" s="133"/>
      <c r="Q26" s="5" t="s">
        <v>24</v>
      </c>
      <c r="R26" s="2" t="s">
        <v>511</v>
      </c>
      <c r="S26" s="79">
        <v>157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1217</v>
      </c>
      <c r="C29" s="2">
        <v>115</v>
      </c>
      <c r="D29" s="133"/>
      <c r="E29" s="5" t="s">
        <v>27</v>
      </c>
      <c r="F29" s="2" t="s">
        <v>1218</v>
      </c>
      <c r="G29" s="2">
        <v>150</v>
      </c>
      <c r="H29" s="133"/>
      <c r="I29" s="5" t="s">
        <v>27</v>
      </c>
      <c r="J29" s="2" t="s">
        <v>1219</v>
      </c>
      <c r="K29" s="25">
        <v>155</v>
      </c>
      <c r="L29" s="133"/>
      <c r="M29" s="5" t="s">
        <v>27</v>
      </c>
      <c r="N29" s="2" t="s">
        <v>1220</v>
      </c>
      <c r="O29" s="2">
        <v>145</v>
      </c>
      <c r="P29" s="133"/>
      <c r="Q29" s="5" t="s">
        <v>27</v>
      </c>
      <c r="R29" s="2" t="s">
        <v>1221</v>
      </c>
      <c r="S29" s="3">
        <v>129</v>
      </c>
      <c r="T29" s="7"/>
    </row>
    <row r="30" spans="1:21" ht="15.75" customHeight="1">
      <c r="A30" s="5" t="s">
        <v>28</v>
      </c>
      <c r="B30" s="5" t="s">
        <v>1222</v>
      </c>
      <c r="C30" s="17">
        <v>130</v>
      </c>
      <c r="D30" s="133"/>
      <c r="E30" s="5" t="s">
        <v>28</v>
      </c>
      <c r="F30" s="2" t="s">
        <v>671</v>
      </c>
      <c r="G30" s="2">
        <v>140</v>
      </c>
      <c r="H30" s="133"/>
      <c r="I30" s="5" t="s">
        <v>28</v>
      </c>
      <c r="J30" s="2"/>
      <c r="K30" s="2"/>
      <c r="L30" s="133"/>
      <c r="M30" s="5" t="s">
        <v>28</v>
      </c>
      <c r="N30" s="2" t="s">
        <v>1184</v>
      </c>
      <c r="O30" s="2">
        <f>99+39</f>
        <v>138</v>
      </c>
      <c r="P30" s="133"/>
      <c r="Q30" s="5" t="s">
        <v>28</v>
      </c>
      <c r="R30" s="2" t="s">
        <v>530</v>
      </c>
      <c r="S30" s="2">
        <v>147</v>
      </c>
      <c r="T30" s="7"/>
    </row>
    <row r="31" spans="1:21" ht="15.75" customHeight="1">
      <c r="A31" s="5" t="s">
        <v>29</v>
      </c>
      <c r="B31" s="2" t="s">
        <v>1222</v>
      </c>
      <c r="C31" s="2">
        <v>130</v>
      </c>
      <c r="D31" s="133"/>
      <c r="E31" s="5" t="s">
        <v>29</v>
      </c>
      <c r="F31" s="2" t="s">
        <v>1223</v>
      </c>
      <c r="G31" s="2">
        <v>140</v>
      </c>
      <c r="H31" s="133"/>
      <c r="I31" s="5" t="s">
        <v>29</v>
      </c>
      <c r="J31" s="2" t="s">
        <v>715</v>
      </c>
      <c r="K31" s="2">
        <v>135</v>
      </c>
      <c r="L31" s="133"/>
      <c r="M31" s="5" t="s">
        <v>29</v>
      </c>
      <c r="N31" s="8" t="s">
        <v>1215</v>
      </c>
      <c r="O31" s="8">
        <v>150</v>
      </c>
      <c r="P31" s="133"/>
      <c r="Q31" s="5" t="s">
        <v>29</v>
      </c>
      <c r="R31" s="2" t="s">
        <v>511</v>
      </c>
      <c r="S31" s="79">
        <v>157</v>
      </c>
      <c r="T31" s="7"/>
    </row>
    <row r="32" spans="1:21" ht="15.75" customHeight="1">
      <c r="A32" s="5" t="s">
        <v>30</v>
      </c>
      <c r="B32" s="2" t="s">
        <v>1209</v>
      </c>
      <c r="C32" s="2">
        <v>140</v>
      </c>
      <c r="D32" s="133"/>
      <c r="E32" s="18" t="s">
        <v>30</v>
      </c>
      <c r="F32" s="2" t="s">
        <v>1206</v>
      </c>
      <c r="G32" s="2">
        <v>150</v>
      </c>
      <c r="H32" s="133"/>
      <c r="I32" s="5" t="s">
        <v>30</v>
      </c>
      <c r="J32" s="2" t="s">
        <v>1224</v>
      </c>
      <c r="K32" s="2">
        <v>135</v>
      </c>
      <c r="L32" s="133"/>
      <c r="M32" s="5" t="s">
        <v>30</v>
      </c>
      <c r="N32" s="2" t="s">
        <v>1225</v>
      </c>
      <c r="O32" s="2">
        <v>150</v>
      </c>
      <c r="P32" s="133"/>
      <c r="Q32" s="5" t="s">
        <v>30</v>
      </c>
      <c r="R32" s="2" t="s">
        <v>1198</v>
      </c>
      <c r="S32" s="2">
        <v>137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/>
      <c r="G33" s="8"/>
      <c r="H33" s="133"/>
      <c r="I33" s="2" t="s">
        <v>31</v>
      </c>
      <c r="J33" s="2"/>
      <c r="K33" s="2"/>
      <c r="L33" s="133"/>
      <c r="M33" s="2" t="s">
        <v>31</v>
      </c>
      <c r="N33" s="8" t="s">
        <v>1226</v>
      </c>
      <c r="O33" s="8">
        <v>145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/>
      <c r="C34" s="8"/>
      <c r="D34" s="133"/>
      <c r="E34" s="2" t="s">
        <v>32</v>
      </c>
      <c r="F34" s="2" t="s">
        <v>1223</v>
      </c>
      <c r="G34" s="2">
        <v>140</v>
      </c>
      <c r="H34" s="133"/>
      <c r="I34" s="21" t="s">
        <v>32</v>
      </c>
      <c r="J34" s="2" t="s">
        <v>1219</v>
      </c>
      <c r="K34" s="25">
        <v>155</v>
      </c>
      <c r="L34" s="133"/>
      <c r="M34" s="2" t="s">
        <v>32</v>
      </c>
      <c r="N34" s="8" t="s">
        <v>1226</v>
      </c>
      <c r="O34" s="8">
        <v>145</v>
      </c>
      <c r="P34" s="133"/>
      <c r="Q34" s="2" t="s">
        <v>32</v>
      </c>
      <c r="R34" s="2" t="s">
        <v>530</v>
      </c>
      <c r="S34" s="2">
        <v>147</v>
      </c>
      <c r="T34" s="7"/>
      <c r="U34" s="4"/>
    </row>
    <row r="35" spans="1:21" ht="15.75" customHeight="1">
      <c r="A35" s="2" t="s">
        <v>33</v>
      </c>
      <c r="B35" s="2" t="s">
        <v>1200</v>
      </c>
      <c r="C35" s="8">
        <v>140</v>
      </c>
      <c r="D35" s="133"/>
      <c r="E35" s="2" t="s">
        <v>33</v>
      </c>
      <c r="F35" s="8" t="s">
        <v>677</v>
      </c>
      <c r="G35" s="23">
        <v>175</v>
      </c>
      <c r="H35" s="133"/>
      <c r="I35" s="2" t="s">
        <v>33</v>
      </c>
      <c r="J35" s="2"/>
      <c r="K35" s="2"/>
      <c r="L35" s="133"/>
      <c r="M35" s="21" t="s">
        <v>33</v>
      </c>
      <c r="N35" s="8" t="s">
        <v>1227</v>
      </c>
      <c r="O35" s="8">
        <v>150</v>
      </c>
      <c r="P35" s="133"/>
      <c r="Q35" s="2" t="s">
        <v>33</v>
      </c>
      <c r="R35" s="2" t="s">
        <v>1228</v>
      </c>
      <c r="S35" s="25">
        <v>167</v>
      </c>
      <c r="T35" s="7"/>
      <c r="U35" s="4"/>
    </row>
    <row r="36" spans="1:21" ht="15.75" customHeight="1">
      <c r="A36" s="2" t="s">
        <v>34</v>
      </c>
      <c r="B36" s="8" t="s">
        <v>1194</v>
      </c>
      <c r="C36" s="8">
        <v>140</v>
      </c>
      <c r="D36" s="128"/>
      <c r="E36" s="2" t="s">
        <v>34</v>
      </c>
      <c r="F36" s="8" t="s">
        <v>1229</v>
      </c>
      <c r="G36" s="8">
        <v>125</v>
      </c>
      <c r="H36" s="128"/>
      <c r="I36" s="2" t="s">
        <v>34</v>
      </c>
      <c r="J36" s="2" t="s">
        <v>1230</v>
      </c>
      <c r="K36" s="2">
        <v>150</v>
      </c>
      <c r="L36" s="128"/>
      <c r="M36" s="2" t="s">
        <v>34</v>
      </c>
      <c r="N36" s="8" t="s">
        <v>1231</v>
      </c>
      <c r="O36" s="8">
        <v>149</v>
      </c>
      <c r="P36" s="128"/>
      <c r="Q36" s="2" t="s">
        <v>34</v>
      </c>
      <c r="R36" s="95" t="s">
        <v>1232</v>
      </c>
      <c r="S36" s="2">
        <v>148</v>
      </c>
      <c r="T36" s="7"/>
      <c r="U36" s="4"/>
    </row>
    <row r="37" spans="1:21" ht="15.75" customHeight="1">
      <c r="A37" s="12" t="s">
        <v>37</v>
      </c>
      <c r="C37" s="4">
        <f>SUM((C3:C36))</f>
        <v>2055</v>
      </c>
      <c r="E37" s="4" t="s">
        <v>37</v>
      </c>
      <c r="G37" s="4">
        <f>SUM(G2:G36)</f>
        <v>2425</v>
      </c>
      <c r="I37" s="12" t="s">
        <v>37</v>
      </c>
      <c r="J37" s="12"/>
      <c r="K37" s="12">
        <f>SUM(K2:K36)</f>
        <v>2260</v>
      </c>
      <c r="M37" s="12" t="s">
        <v>37</v>
      </c>
      <c r="O37" s="4">
        <f>SUM(O2:O36)</f>
        <v>3228</v>
      </c>
      <c r="Q37" s="12" t="s">
        <v>37</v>
      </c>
      <c r="R37" s="12"/>
      <c r="S37" s="12">
        <f>SUM((S3:S36))</f>
        <v>2053</v>
      </c>
    </row>
    <row r="38" spans="1:21" ht="15.75" customHeight="1">
      <c r="A38" s="12" t="s">
        <v>38</v>
      </c>
      <c r="C38" s="4">
        <v>2055</v>
      </c>
      <c r="E38" s="4" t="s">
        <v>38</v>
      </c>
      <c r="G38" s="4">
        <v>2335</v>
      </c>
      <c r="I38" s="12" t="s">
        <v>38</v>
      </c>
      <c r="J38" s="12"/>
      <c r="K38" s="12">
        <v>2021</v>
      </c>
      <c r="M38" s="12" t="s">
        <v>38</v>
      </c>
      <c r="O38" s="4">
        <v>3242</v>
      </c>
      <c r="Q38" s="12" t="s">
        <v>38</v>
      </c>
      <c r="R38" s="12"/>
      <c r="S38" s="12">
        <v>2009</v>
      </c>
    </row>
    <row r="39" spans="1:21" ht="15.75" customHeight="1">
      <c r="A39" s="12" t="s">
        <v>39</v>
      </c>
      <c r="C39" s="4">
        <f>SUMIF(C3:C36, "&gt;150")-COUNTIF(C3:C36, "&gt;150")*150</f>
        <v>0</v>
      </c>
      <c r="E39" s="12" t="s">
        <v>39</v>
      </c>
      <c r="G39" s="4">
        <f>SUMIF(G3:G36, "&gt;150")-COUNTIF(G3:G36, "&gt;150")*150</f>
        <v>25</v>
      </c>
      <c r="I39" s="12" t="s">
        <v>39</v>
      </c>
      <c r="K39" s="4">
        <f>SUMIF(K3:K36, "&gt;150")-COUNTIF(K3:K36, "&gt;150")*150</f>
        <v>35</v>
      </c>
      <c r="M39" s="12" t="s">
        <v>39</v>
      </c>
      <c r="O39" s="4">
        <f>SUMIF(O3:O36, "&gt;150")-COUNTIF(O3:O36, "&gt;150")*150</f>
        <v>138</v>
      </c>
      <c r="Q39" s="12" t="s">
        <v>39</v>
      </c>
      <c r="R39" s="12"/>
      <c r="S39" s="4">
        <f>SUMIF(S3:S36, "&gt;150")-COUNTIF(S3:S36, "&gt;150")*150</f>
        <v>55</v>
      </c>
    </row>
    <row r="40" spans="1:21" ht="15.75" customHeight="1">
      <c r="A40" s="12" t="s">
        <v>40</v>
      </c>
      <c r="C40" s="4">
        <f>C38-C39</f>
        <v>2055</v>
      </c>
      <c r="E40" s="12" t="s">
        <v>40</v>
      </c>
      <c r="G40" s="4">
        <f>G38-G39</f>
        <v>2310</v>
      </c>
      <c r="I40" s="12" t="s">
        <v>40</v>
      </c>
      <c r="K40" s="4">
        <f>K38-K39</f>
        <v>1986</v>
      </c>
      <c r="M40" s="12" t="s">
        <v>40</v>
      </c>
      <c r="O40" s="4">
        <f>O38-O39</f>
        <v>3104</v>
      </c>
      <c r="Q40" s="12" t="s">
        <v>40</v>
      </c>
      <c r="R40" s="12"/>
      <c r="S40" s="4">
        <f>S38-S39</f>
        <v>1954</v>
      </c>
    </row>
    <row r="41" spans="1:21" ht="15.75" customHeight="1">
      <c r="A41" s="12"/>
      <c r="I41" s="12"/>
      <c r="J41" s="12"/>
      <c r="K41" s="12"/>
      <c r="M41" s="12"/>
      <c r="R41" s="12"/>
    </row>
    <row r="42" spans="1:21" ht="15.75" customHeight="1">
      <c r="A42" s="12"/>
      <c r="I42" s="12"/>
      <c r="J42" s="12"/>
      <c r="K42" s="12"/>
      <c r="M42" s="12"/>
      <c r="R42" s="12"/>
    </row>
    <row r="43" spans="1:21" ht="15.75" customHeight="1">
      <c r="A43" s="12"/>
      <c r="I43" s="12"/>
      <c r="J43" s="12"/>
      <c r="K43" s="12"/>
      <c r="M43" s="12"/>
      <c r="R43" s="12"/>
    </row>
    <row r="44" spans="1:21" ht="15.75" customHeight="1">
      <c r="A44" s="12"/>
      <c r="I44" s="12"/>
      <c r="J44" s="12"/>
      <c r="K44" s="12"/>
      <c r="M44" s="12"/>
      <c r="R44" s="12"/>
    </row>
    <row r="45" spans="1:21" ht="15.75" customHeight="1">
      <c r="A45" s="12"/>
      <c r="I45" s="12"/>
      <c r="J45" s="12"/>
      <c r="K45" s="12"/>
      <c r="M45" s="12"/>
      <c r="R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36 G3:G36 K3:K36 O3:O36 S3:S36">
    <cfRule type="cellIs" dxfId="54" priority="2" operator="greaterThan">
      <formula>150</formula>
    </cfRule>
  </conditionalFormatting>
  <conditionalFormatting sqref="C30">
    <cfRule type="cellIs" dxfId="53" priority="1" operator="greaterThan">
      <formula>150</formula>
    </cfRule>
  </conditionalFormatting>
  <conditionalFormatting sqref="R6:R38">
    <cfRule type="notContainsBlanks" dxfId="52" priority="3">
      <formula>LEN(TRIM(R6))&gt;0</formula>
    </cfRule>
  </conditionalFormatting>
  <hyperlinks>
    <hyperlink ref="B2" r:id="rId1" xr:uid="{00000000-0004-0000-1900-000000000000}"/>
    <hyperlink ref="F2" r:id="rId2" xr:uid="{00000000-0004-0000-1900-000001000000}"/>
    <hyperlink ref="J2" r:id="rId3" xr:uid="{00000000-0004-0000-1900-000002000000}"/>
    <hyperlink ref="N2" r:id="rId4" xr:uid="{00000000-0004-0000-1900-000003000000}"/>
    <hyperlink ref="R2" r:id="rId5" xr:uid="{00000000-0004-0000-1900-000004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V1003"/>
  <sheetViews>
    <sheetView workbookViewId="0"/>
  </sheetViews>
  <sheetFormatPr baseColWidth="10" defaultColWidth="12.6640625" defaultRowHeight="15.75" customHeight="1"/>
  <cols>
    <col min="2" max="2" width="31.33203125" customWidth="1"/>
    <col min="4" max="4" width="4.83203125" customWidth="1"/>
    <col min="6" max="6" width="33.1640625" customWidth="1"/>
    <col min="8" max="8" width="5.1640625" customWidth="1"/>
    <col min="10" max="10" width="37.33203125" customWidth="1"/>
    <col min="12" max="12" width="4.33203125" customWidth="1"/>
    <col min="14" max="14" width="25.6640625" customWidth="1"/>
    <col min="16" max="16" width="4.83203125" customWidth="1"/>
    <col min="18" max="18" width="20.1640625" customWidth="1"/>
  </cols>
  <sheetData>
    <row r="1" spans="1:22" ht="17">
      <c r="A1" s="127" t="s">
        <v>500</v>
      </c>
      <c r="B1" s="129">
        <v>45789</v>
      </c>
      <c r="C1" s="130"/>
      <c r="D1" s="127"/>
      <c r="E1" s="127"/>
      <c r="F1" s="129">
        <v>45790</v>
      </c>
      <c r="G1" s="130"/>
      <c r="H1" s="127"/>
      <c r="I1" s="127"/>
      <c r="J1" s="129">
        <v>45791</v>
      </c>
      <c r="K1" s="130"/>
      <c r="L1" s="127"/>
      <c r="M1" s="127"/>
      <c r="N1" s="129">
        <v>45792</v>
      </c>
      <c r="O1" s="130"/>
      <c r="P1" s="127"/>
      <c r="Q1" s="127"/>
      <c r="R1" s="129">
        <v>45793</v>
      </c>
      <c r="S1" s="130"/>
      <c r="U1" s="135"/>
      <c r="V1" s="132"/>
    </row>
    <row r="2" spans="1:22" ht="15.75" customHeight="1">
      <c r="A2" s="128"/>
      <c r="B2" s="26" t="s">
        <v>1233</v>
      </c>
      <c r="C2" s="2" t="s">
        <v>0</v>
      </c>
      <c r="D2" s="133"/>
      <c r="E2" s="128"/>
      <c r="F2" s="26" t="s">
        <v>1027</v>
      </c>
      <c r="G2" s="2" t="s">
        <v>0</v>
      </c>
      <c r="H2" s="133"/>
      <c r="I2" s="128"/>
      <c r="J2" s="26" t="s">
        <v>1028</v>
      </c>
      <c r="K2" s="2" t="s">
        <v>0</v>
      </c>
      <c r="L2" s="133"/>
      <c r="M2" s="128"/>
      <c r="N2" s="26" t="s">
        <v>1234</v>
      </c>
      <c r="O2" s="2" t="s">
        <v>0</v>
      </c>
      <c r="P2" s="133"/>
      <c r="Q2" s="128"/>
      <c r="R2" s="26" t="s">
        <v>1235</v>
      </c>
      <c r="S2" s="3" t="s">
        <v>0</v>
      </c>
      <c r="U2" s="4"/>
      <c r="V2" s="4"/>
    </row>
    <row r="3" spans="1:22" ht="15.75" customHeight="1">
      <c r="A3" s="5" t="s">
        <v>1</v>
      </c>
      <c r="B3" s="8" t="s">
        <v>1236</v>
      </c>
      <c r="C3" s="8">
        <v>150</v>
      </c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1237</v>
      </c>
      <c r="O3" s="2">
        <v>130</v>
      </c>
      <c r="P3" s="133"/>
      <c r="Q3" s="5" t="s">
        <v>1</v>
      </c>
      <c r="R3" s="2" t="s">
        <v>1238</v>
      </c>
      <c r="S3" s="79">
        <v>180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1239</v>
      </c>
      <c r="O5" s="2">
        <v>120</v>
      </c>
      <c r="P5" s="133"/>
      <c r="Q5" s="5" t="s">
        <v>3</v>
      </c>
      <c r="R5" s="2" t="s">
        <v>1240</v>
      </c>
      <c r="S5" s="79">
        <v>180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8" t="s">
        <v>1241</v>
      </c>
      <c r="O8" s="8">
        <v>150</v>
      </c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8" t="s">
        <v>1242</v>
      </c>
      <c r="C9" s="25">
        <v>170</v>
      </c>
      <c r="D9" s="133"/>
      <c r="E9" s="5" t="s">
        <v>7</v>
      </c>
      <c r="F9" s="2" t="s">
        <v>1243</v>
      </c>
      <c r="G9" s="2">
        <v>110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1244</v>
      </c>
      <c r="C10" s="2">
        <v>145</v>
      </c>
      <c r="D10" s="133"/>
      <c r="E10" s="5" t="s">
        <v>8</v>
      </c>
      <c r="F10" s="2" t="s">
        <v>479</v>
      </c>
      <c r="G10" s="2">
        <v>120</v>
      </c>
      <c r="H10" s="133"/>
      <c r="I10" s="5" t="s">
        <v>8</v>
      </c>
      <c r="J10" s="2" t="s">
        <v>1245</v>
      </c>
      <c r="K10" s="2">
        <v>145</v>
      </c>
      <c r="L10" s="133"/>
      <c r="M10" s="5" t="s">
        <v>8</v>
      </c>
      <c r="N10" s="2" t="s">
        <v>1246</v>
      </c>
      <c r="O10" s="2">
        <v>145</v>
      </c>
      <c r="P10" s="133"/>
      <c r="Q10" s="5" t="s">
        <v>8</v>
      </c>
      <c r="R10" s="2" t="s">
        <v>1247</v>
      </c>
      <c r="S10" s="3">
        <v>150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1248</v>
      </c>
      <c r="C13" s="25">
        <v>160</v>
      </c>
      <c r="D13" s="133"/>
      <c r="E13" s="5" t="s">
        <v>11</v>
      </c>
      <c r="F13" s="2"/>
      <c r="G13" s="2"/>
      <c r="H13" s="133"/>
      <c r="I13" s="5" t="s">
        <v>11</v>
      </c>
      <c r="J13" s="2" t="s">
        <v>1249</v>
      </c>
      <c r="K13" s="2">
        <v>135</v>
      </c>
      <c r="L13" s="133"/>
      <c r="M13" s="18" t="s">
        <v>11</v>
      </c>
      <c r="N13" s="2" t="s">
        <v>1250</v>
      </c>
      <c r="O13" s="2">
        <v>120</v>
      </c>
      <c r="P13" s="133"/>
      <c r="Q13" s="5" t="s">
        <v>11</v>
      </c>
      <c r="R13" s="2" t="s">
        <v>1240</v>
      </c>
      <c r="S13" s="79">
        <v>180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 t="s">
        <v>1251</v>
      </c>
      <c r="S16" s="79">
        <v>175</v>
      </c>
      <c r="T16" s="7"/>
    </row>
    <row r="17" spans="1:21" ht="15.75" customHeight="1">
      <c r="A17" s="5" t="s">
        <v>15</v>
      </c>
      <c r="B17" s="2" t="s">
        <v>1252</v>
      </c>
      <c r="C17" s="25">
        <v>210</v>
      </c>
      <c r="D17" s="133"/>
      <c r="E17" s="5" t="s">
        <v>15</v>
      </c>
      <c r="F17" s="8" t="s">
        <v>1253</v>
      </c>
      <c r="G17" s="8">
        <v>110</v>
      </c>
      <c r="H17" s="133"/>
      <c r="I17" s="5" t="s">
        <v>15</v>
      </c>
      <c r="J17" s="2" t="s">
        <v>1254</v>
      </c>
      <c r="K17" s="2">
        <v>110</v>
      </c>
      <c r="L17" s="133"/>
      <c r="M17" s="5" t="s">
        <v>15</v>
      </c>
      <c r="N17" s="2"/>
      <c r="O17" s="2"/>
      <c r="P17" s="133"/>
      <c r="Q17" s="18" t="s">
        <v>15</v>
      </c>
      <c r="R17" s="2" t="s">
        <v>1255</v>
      </c>
      <c r="S17" s="79">
        <v>180</v>
      </c>
      <c r="T17" s="7"/>
      <c r="U17" s="4"/>
    </row>
    <row r="18" spans="1:21" ht="15.75" customHeight="1">
      <c r="A18" s="5" t="s">
        <v>16</v>
      </c>
      <c r="B18" s="2" t="s">
        <v>1256</v>
      </c>
      <c r="C18" s="2">
        <v>150</v>
      </c>
      <c r="D18" s="133"/>
      <c r="E18" s="5" t="s">
        <v>16</v>
      </c>
      <c r="F18" s="2" t="s">
        <v>1257</v>
      </c>
      <c r="G18" s="2">
        <v>140</v>
      </c>
      <c r="H18" s="133"/>
      <c r="I18" s="5" t="s">
        <v>16</v>
      </c>
      <c r="J18" s="2" t="s">
        <v>148</v>
      </c>
      <c r="K18" s="2">
        <v>145</v>
      </c>
      <c r="L18" s="133"/>
      <c r="M18" s="5" t="s">
        <v>16</v>
      </c>
      <c r="N18" s="2"/>
      <c r="O18" s="2"/>
      <c r="P18" s="133"/>
      <c r="Q18" s="5" t="s">
        <v>16</v>
      </c>
      <c r="R18" s="2" t="s">
        <v>1258</v>
      </c>
      <c r="S18" s="3">
        <v>135</v>
      </c>
      <c r="T18" s="7"/>
    </row>
    <row r="19" spans="1:21" ht="15.75" customHeight="1">
      <c r="A19" s="5" t="s">
        <v>17</v>
      </c>
      <c r="B19" s="2" t="s">
        <v>1259</v>
      </c>
      <c r="C19" s="25">
        <v>210</v>
      </c>
      <c r="D19" s="133"/>
      <c r="E19" s="5" t="s">
        <v>17</v>
      </c>
      <c r="F19" s="2" t="s">
        <v>1260</v>
      </c>
      <c r="G19" s="2">
        <v>110</v>
      </c>
      <c r="H19" s="133"/>
      <c r="I19" s="5" t="s">
        <v>17</v>
      </c>
      <c r="J19" s="2" t="s">
        <v>1261</v>
      </c>
      <c r="K19" s="2">
        <v>150</v>
      </c>
      <c r="L19" s="133"/>
      <c r="M19" s="5" t="s">
        <v>17</v>
      </c>
      <c r="N19" s="2" t="s">
        <v>1262</v>
      </c>
      <c r="O19" s="2">
        <v>140</v>
      </c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2" t="s">
        <v>1263</v>
      </c>
      <c r="C20" s="2">
        <v>145</v>
      </c>
      <c r="D20" s="133"/>
      <c r="E20" s="5" t="s">
        <v>18</v>
      </c>
      <c r="F20" s="2"/>
      <c r="G20" s="2"/>
      <c r="H20" s="133"/>
      <c r="I20" s="5" t="s">
        <v>18</v>
      </c>
      <c r="J20" s="2"/>
      <c r="K20" s="2"/>
      <c r="L20" s="133"/>
      <c r="M20" s="5" t="s">
        <v>18</v>
      </c>
      <c r="N20" s="2" t="s">
        <v>1264</v>
      </c>
      <c r="O20" s="2">
        <v>75</v>
      </c>
      <c r="P20" s="133"/>
      <c r="Q20" s="5" t="s">
        <v>18</v>
      </c>
      <c r="R20" s="2" t="s">
        <v>1255</v>
      </c>
      <c r="S20" s="79">
        <v>180</v>
      </c>
      <c r="T20" s="7"/>
      <c r="U20" s="4"/>
    </row>
    <row r="21" spans="1:21" ht="15.75" customHeight="1">
      <c r="A21" s="5" t="s">
        <v>19</v>
      </c>
      <c r="B21" s="8" t="s">
        <v>1236</v>
      </c>
      <c r="C21" s="8">
        <v>150</v>
      </c>
      <c r="D21" s="133"/>
      <c r="E21" s="5" t="s">
        <v>19</v>
      </c>
      <c r="F21" s="2" t="s">
        <v>1265</v>
      </c>
      <c r="G21" s="2">
        <v>100</v>
      </c>
      <c r="H21" s="133"/>
      <c r="I21" s="5" t="s">
        <v>19</v>
      </c>
      <c r="J21" s="2" t="s">
        <v>1266</v>
      </c>
      <c r="K21" s="2">
        <v>110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1244</v>
      </c>
      <c r="C22" s="2">
        <v>145</v>
      </c>
      <c r="D22" s="133"/>
      <c r="E22" s="5" t="s">
        <v>20</v>
      </c>
      <c r="F22" s="2" t="s">
        <v>1257</v>
      </c>
      <c r="G22" s="2">
        <v>140</v>
      </c>
      <c r="H22" s="133"/>
      <c r="I22" s="5" t="s">
        <v>20</v>
      </c>
      <c r="J22" s="10" t="s">
        <v>1267</v>
      </c>
      <c r="K22" s="2">
        <v>150</v>
      </c>
      <c r="L22" s="133"/>
      <c r="M22" s="5" t="s">
        <v>20</v>
      </c>
      <c r="N22" s="2" t="s">
        <v>1268</v>
      </c>
      <c r="O22" s="2">
        <v>115</v>
      </c>
      <c r="P22" s="133"/>
      <c r="Q22" s="5" t="s">
        <v>20</v>
      </c>
      <c r="R22" s="2" t="s">
        <v>1269</v>
      </c>
      <c r="S22" s="3">
        <v>145</v>
      </c>
      <c r="T22" s="7"/>
      <c r="U22" s="4"/>
    </row>
    <row r="23" spans="1:21" ht="15.75" customHeight="1">
      <c r="A23" s="5" t="s">
        <v>21</v>
      </c>
      <c r="B23" s="2" t="s">
        <v>1270</v>
      </c>
      <c r="C23" s="2">
        <v>125</v>
      </c>
      <c r="D23" s="133"/>
      <c r="E23" s="5" t="s">
        <v>21</v>
      </c>
      <c r="F23" s="2" t="s">
        <v>1271</v>
      </c>
      <c r="G23" s="2">
        <v>140</v>
      </c>
      <c r="H23" s="133"/>
      <c r="I23" s="5" t="s">
        <v>21</v>
      </c>
      <c r="J23" s="2" t="s">
        <v>1272</v>
      </c>
      <c r="K23" s="2">
        <v>120</v>
      </c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/>
      <c r="C24" s="2"/>
      <c r="D24" s="133"/>
      <c r="E24" s="5" t="s">
        <v>22</v>
      </c>
      <c r="F24" s="2"/>
      <c r="G24" s="2"/>
      <c r="H24" s="133"/>
      <c r="I24" s="5" t="s">
        <v>22</v>
      </c>
      <c r="J24" s="2" t="s">
        <v>1273</v>
      </c>
      <c r="K24" s="25">
        <v>180</v>
      </c>
      <c r="L24" s="133"/>
      <c r="M24" s="5" t="s">
        <v>22</v>
      </c>
      <c r="N24" s="2" t="s">
        <v>1274</v>
      </c>
      <c r="O24" s="2">
        <f>45*2+ 50</f>
        <v>140</v>
      </c>
      <c r="P24" s="133"/>
      <c r="Q24" s="5" t="s">
        <v>22</v>
      </c>
      <c r="R24" s="2" t="s">
        <v>1275</v>
      </c>
      <c r="S24" s="79">
        <f>180+15</f>
        <v>195</v>
      </c>
      <c r="T24" s="7"/>
    </row>
    <row r="25" spans="1:21" ht="15.75" customHeight="1">
      <c r="A25" s="5" t="s">
        <v>23</v>
      </c>
      <c r="B25" s="2" t="s">
        <v>1276</v>
      </c>
      <c r="C25" s="2">
        <v>145</v>
      </c>
      <c r="D25" s="133"/>
      <c r="E25" s="5" t="s">
        <v>23</v>
      </c>
      <c r="F25" s="2" t="s">
        <v>1277</v>
      </c>
      <c r="G25" s="2">
        <v>120</v>
      </c>
      <c r="H25" s="133"/>
      <c r="I25" s="5" t="s">
        <v>23</v>
      </c>
      <c r="J25" s="2" t="s">
        <v>1278</v>
      </c>
      <c r="K25" s="2">
        <v>145</v>
      </c>
      <c r="L25" s="133"/>
      <c r="M25" s="5" t="s">
        <v>23</v>
      </c>
      <c r="N25" s="8" t="s">
        <v>1279</v>
      </c>
      <c r="O25" s="2">
        <v>110</v>
      </c>
      <c r="P25" s="133"/>
      <c r="Q25" s="5" t="s">
        <v>23</v>
      </c>
      <c r="R25" s="2" t="s">
        <v>1280</v>
      </c>
      <c r="S25" s="2">
        <v>135</v>
      </c>
      <c r="T25" s="7"/>
      <c r="U25" s="4"/>
    </row>
    <row r="26" spans="1:21" ht="15.75" customHeight="1">
      <c r="A26" s="5" t="s">
        <v>24</v>
      </c>
      <c r="B26" s="2" t="s">
        <v>1281</v>
      </c>
      <c r="C26" s="2">
        <v>125</v>
      </c>
      <c r="D26" s="133"/>
      <c r="E26" s="5" t="s">
        <v>24</v>
      </c>
      <c r="F26" s="2" t="s">
        <v>1282</v>
      </c>
      <c r="G26" s="25">
        <v>165</v>
      </c>
      <c r="H26" s="133"/>
      <c r="I26" s="5" t="s">
        <v>24</v>
      </c>
      <c r="J26" s="2" t="s">
        <v>1249</v>
      </c>
      <c r="K26" s="2">
        <v>135</v>
      </c>
      <c r="L26" s="133"/>
      <c r="M26" s="5" t="s">
        <v>24</v>
      </c>
      <c r="N26" s="2" t="s">
        <v>1283</v>
      </c>
      <c r="O26" s="2">
        <v>115</v>
      </c>
      <c r="P26" s="133"/>
      <c r="Q26" s="5" t="s">
        <v>24</v>
      </c>
      <c r="R26" s="2" t="s">
        <v>1255</v>
      </c>
      <c r="S26" s="79">
        <v>180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1284</v>
      </c>
      <c r="C29" s="25">
        <v>155</v>
      </c>
      <c r="D29" s="133"/>
      <c r="E29" s="5" t="s">
        <v>27</v>
      </c>
      <c r="F29" s="2"/>
      <c r="G29" s="2"/>
      <c r="H29" s="133"/>
      <c r="I29" s="18" t="s">
        <v>27</v>
      </c>
      <c r="J29" s="2" t="s">
        <v>1285</v>
      </c>
      <c r="K29" s="2">
        <v>145</v>
      </c>
      <c r="L29" s="133"/>
      <c r="M29" s="5" t="s">
        <v>27</v>
      </c>
      <c r="N29" s="2" t="s">
        <v>1286</v>
      </c>
      <c r="O29" s="2">
        <f>85+25</f>
        <v>110</v>
      </c>
      <c r="P29" s="133"/>
      <c r="Q29" s="5" t="s">
        <v>27</v>
      </c>
      <c r="R29" s="2" t="s">
        <v>1238</v>
      </c>
      <c r="S29" s="79">
        <v>180</v>
      </c>
      <c r="T29" s="7"/>
    </row>
    <row r="30" spans="1:21" ht="15.75" customHeight="1">
      <c r="A30" s="5" t="s">
        <v>28</v>
      </c>
      <c r="B30" s="2"/>
      <c r="C30" s="2"/>
      <c r="D30" s="133"/>
      <c r="E30" s="18" t="s">
        <v>28</v>
      </c>
      <c r="F30" s="2" t="s">
        <v>1287</v>
      </c>
      <c r="G30" s="2">
        <f>80+30</f>
        <v>110</v>
      </c>
      <c r="H30" s="133"/>
      <c r="I30" s="5" t="s">
        <v>28</v>
      </c>
      <c r="J30" s="2" t="s">
        <v>1288</v>
      </c>
      <c r="K30" s="2">
        <f>115+30</f>
        <v>145</v>
      </c>
      <c r="L30" s="133"/>
      <c r="M30" s="5" t="s">
        <v>28</v>
      </c>
      <c r="N30" s="2" t="s">
        <v>1289</v>
      </c>
      <c r="O30" s="2">
        <f>45*2+25+25</f>
        <v>140</v>
      </c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1290</v>
      </c>
      <c r="C31" s="25">
        <v>180</v>
      </c>
      <c r="D31" s="133"/>
      <c r="E31" s="5" t="s">
        <v>29</v>
      </c>
      <c r="F31" s="2" t="s">
        <v>1291</v>
      </c>
      <c r="G31" s="2">
        <v>140</v>
      </c>
      <c r="H31" s="133"/>
      <c r="I31" s="5" t="s">
        <v>29</v>
      </c>
      <c r="J31" s="2" t="s">
        <v>1292</v>
      </c>
      <c r="K31" s="2">
        <v>140</v>
      </c>
      <c r="L31" s="133"/>
      <c r="M31" s="5" t="s">
        <v>29</v>
      </c>
      <c r="N31" s="2" t="s">
        <v>1246</v>
      </c>
      <c r="O31" s="2">
        <v>145</v>
      </c>
      <c r="P31" s="133"/>
      <c r="Q31" s="5" t="s">
        <v>29</v>
      </c>
      <c r="R31" s="2" t="s">
        <v>1293</v>
      </c>
      <c r="S31" s="3">
        <v>145</v>
      </c>
      <c r="T31" s="7"/>
    </row>
    <row r="32" spans="1:21" ht="15.75" customHeight="1">
      <c r="A32" s="5" t="s">
        <v>30</v>
      </c>
      <c r="B32" s="2" t="s">
        <v>1294</v>
      </c>
      <c r="C32" s="2">
        <v>145</v>
      </c>
      <c r="D32" s="133"/>
      <c r="E32" s="5" t="s">
        <v>30</v>
      </c>
      <c r="F32" s="2" t="s">
        <v>1295</v>
      </c>
      <c r="G32" s="2">
        <v>100</v>
      </c>
      <c r="H32" s="133"/>
      <c r="I32" s="5" t="s">
        <v>30</v>
      </c>
      <c r="J32" s="2" t="s">
        <v>1296</v>
      </c>
      <c r="K32" s="2">
        <v>145</v>
      </c>
      <c r="L32" s="133"/>
      <c r="M32" s="5" t="s">
        <v>30</v>
      </c>
      <c r="N32" s="2" t="s">
        <v>1297</v>
      </c>
      <c r="O32" s="2">
        <v>110</v>
      </c>
      <c r="P32" s="133"/>
      <c r="Q32" s="5" t="s">
        <v>30</v>
      </c>
      <c r="R32" s="2" t="s">
        <v>1258</v>
      </c>
      <c r="S32" s="2">
        <v>135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1253</v>
      </c>
      <c r="G33" s="8">
        <v>110</v>
      </c>
      <c r="H33" s="133"/>
      <c r="I33" s="2" t="s">
        <v>31</v>
      </c>
      <c r="J33" s="2" t="s">
        <v>1296</v>
      </c>
      <c r="K33" s="2">
        <v>145</v>
      </c>
      <c r="L33" s="133"/>
      <c r="M33" s="2" t="s">
        <v>31</v>
      </c>
      <c r="N33" s="8" t="s">
        <v>1298</v>
      </c>
      <c r="O33" s="8">
        <v>120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1299</v>
      </c>
      <c r="C34" s="8">
        <v>140</v>
      </c>
      <c r="D34" s="133"/>
      <c r="E34" s="2" t="s">
        <v>32</v>
      </c>
      <c r="F34" s="9"/>
      <c r="G34" s="8"/>
      <c r="H34" s="133"/>
      <c r="I34" s="2" t="s">
        <v>32</v>
      </c>
      <c r="J34" s="10" t="s">
        <v>1300</v>
      </c>
      <c r="K34" s="2">
        <v>150</v>
      </c>
      <c r="L34" s="133"/>
      <c r="M34" s="2" t="s">
        <v>32</v>
      </c>
      <c r="N34" s="9" t="s">
        <v>1301</v>
      </c>
      <c r="O34" s="74"/>
      <c r="P34" s="133"/>
      <c r="Q34" s="2" t="s">
        <v>32</v>
      </c>
      <c r="R34" s="10" t="s">
        <v>1302</v>
      </c>
      <c r="S34" s="77">
        <v>130</v>
      </c>
      <c r="T34" s="7"/>
      <c r="U34" s="4"/>
    </row>
    <row r="35" spans="1:21" ht="15.75" customHeight="1">
      <c r="A35" s="2" t="s">
        <v>33</v>
      </c>
      <c r="B35" s="8" t="s">
        <v>1303</v>
      </c>
      <c r="C35" s="23">
        <v>180</v>
      </c>
      <c r="D35" s="133"/>
      <c r="E35" s="2" t="s">
        <v>33</v>
      </c>
      <c r="F35" s="8" t="s">
        <v>1304</v>
      </c>
      <c r="G35" s="8">
        <v>150</v>
      </c>
      <c r="H35" s="133"/>
      <c r="I35" s="2" t="s">
        <v>33</v>
      </c>
      <c r="J35" s="2" t="s">
        <v>1305</v>
      </c>
      <c r="K35" s="2">
        <v>150</v>
      </c>
      <c r="L35" s="133"/>
      <c r="M35" s="2" t="s">
        <v>33</v>
      </c>
      <c r="N35" s="2"/>
      <c r="O35" s="8"/>
      <c r="P35" s="133"/>
      <c r="Q35" s="2" t="s">
        <v>33</v>
      </c>
      <c r="R35" s="2" t="s">
        <v>1306</v>
      </c>
      <c r="S35" s="25">
        <v>180</v>
      </c>
      <c r="T35" s="7"/>
      <c r="U35" s="4"/>
    </row>
    <row r="36" spans="1:21" ht="15.75" customHeight="1">
      <c r="A36" s="21" t="s">
        <v>34</v>
      </c>
      <c r="B36" s="8" t="s">
        <v>1236</v>
      </c>
      <c r="C36" s="8">
        <v>150</v>
      </c>
      <c r="D36" s="128"/>
      <c r="E36" s="2" t="s">
        <v>34</v>
      </c>
      <c r="F36" s="8" t="s">
        <v>1307</v>
      </c>
      <c r="G36" s="8">
        <v>150</v>
      </c>
      <c r="H36" s="128"/>
      <c r="I36" s="2" t="s">
        <v>34</v>
      </c>
      <c r="J36" s="2" t="s">
        <v>1278</v>
      </c>
      <c r="K36" s="2">
        <v>145</v>
      </c>
      <c r="L36" s="128"/>
      <c r="M36" s="2" t="s">
        <v>34</v>
      </c>
      <c r="N36" s="8" t="s">
        <v>1308</v>
      </c>
      <c r="O36" s="8">
        <v>135</v>
      </c>
      <c r="P36" s="128"/>
      <c r="Q36" s="2" t="s">
        <v>34</v>
      </c>
      <c r="R36" s="2" t="s">
        <v>1258</v>
      </c>
      <c r="S36" s="2">
        <v>135</v>
      </c>
      <c r="T36" s="7"/>
      <c r="U36" s="4"/>
    </row>
    <row r="37" spans="1:21" ht="15.75" customHeight="1">
      <c r="A37" s="12" t="s">
        <v>37</v>
      </c>
      <c r="C37" s="4">
        <f>SUM((C3:C36))</f>
        <v>2980</v>
      </c>
      <c r="E37" s="4" t="s">
        <v>37</v>
      </c>
      <c r="G37" s="4">
        <f>SUM(G2:G36)</f>
        <v>2015</v>
      </c>
      <c r="I37" s="12" t="s">
        <v>37</v>
      </c>
      <c r="J37" s="12"/>
      <c r="K37" s="12">
        <f>SUM(K2:K36)</f>
        <v>2690</v>
      </c>
      <c r="M37" s="12" t="s">
        <v>37</v>
      </c>
      <c r="O37" s="4">
        <f>SUM(O2:O36)</f>
        <v>2120</v>
      </c>
      <c r="Q37" s="12" t="s">
        <v>37</v>
      </c>
      <c r="R37" s="12"/>
      <c r="S37" s="12">
        <f>SUM((S3:S36))</f>
        <v>2920</v>
      </c>
    </row>
    <row r="38" spans="1:21" ht="15.75" customHeight="1">
      <c r="A38" s="12" t="s">
        <v>38</v>
      </c>
      <c r="C38" s="4">
        <v>2980</v>
      </c>
      <c r="E38" s="4" t="s">
        <v>38</v>
      </c>
      <c r="G38" s="4">
        <v>2015</v>
      </c>
      <c r="I38" s="12" t="s">
        <v>38</v>
      </c>
      <c r="J38" s="12"/>
      <c r="K38" s="12">
        <v>2690</v>
      </c>
      <c r="M38" s="12" t="s">
        <v>38</v>
      </c>
      <c r="O38" s="4">
        <v>2260</v>
      </c>
      <c r="Q38" s="12" t="s">
        <v>38</v>
      </c>
      <c r="R38" s="12"/>
      <c r="S38" s="12">
        <v>2920</v>
      </c>
    </row>
    <row r="39" spans="1:21" ht="15.75" customHeight="1">
      <c r="A39" s="12" t="s">
        <v>39</v>
      </c>
      <c r="C39" s="4">
        <f>SUMIF(C3:C36, "&gt;150")-COUNTIF(C3:C36, "&gt;150")*150</f>
        <v>215</v>
      </c>
      <c r="E39" s="12" t="s">
        <v>39</v>
      </c>
      <c r="G39" s="4">
        <f>SUMIF(G3:G36, "&gt;150")-COUNTIF(G3:G36, "&gt;150")*150</f>
        <v>15</v>
      </c>
      <c r="I39" s="12" t="s">
        <v>39</v>
      </c>
      <c r="K39" s="4">
        <f>SUMIF(K3:K36, "&gt;150")-COUNTIF(K3:K36, "&gt;150")*150</f>
        <v>30</v>
      </c>
      <c r="M39" s="12" t="s">
        <v>39</v>
      </c>
      <c r="O39" s="4">
        <f>SUMIF(O3:O36, "&gt;150")-COUNTIF(O3:O36, "&gt;150")*150</f>
        <v>0</v>
      </c>
      <c r="Q39" s="12" t="s">
        <v>39</v>
      </c>
      <c r="S39" s="4">
        <f>SUMIF(S3:S36, "&gt;150")-COUNTIF(S3:S36, "&gt;150")*150</f>
        <v>310</v>
      </c>
    </row>
    <row r="40" spans="1:21" ht="15.75" customHeight="1">
      <c r="A40" s="12" t="s">
        <v>40</v>
      </c>
      <c r="C40" s="4">
        <f>C38-C39</f>
        <v>2765</v>
      </c>
      <c r="E40" s="12" t="s">
        <v>40</v>
      </c>
      <c r="G40" s="4">
        <f>G38-G39</f>
        <v>2000</v>
      </c>
      <c r="I40" s="12" t="s">
        <v>40</v>
      </c>
      <c r="K40" s="4">
        <f>K38-K39</f>
        <v>2660</v>
      </c>
      <c r="M40" s="12" t="s">
        <v>40</v>
      </c>
      <c r="O40" s="4">
        <f>O38-O39</f>
        <v>2260</v>
      </c>
      <c r="Q40" s="12" t="s">
        <v>40</v>
      </c>
      <c r="S40" s="4">
        <f>S38-S39</f>
        <v>2610</v>
      </c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O3">
    <cfRule type="cellIs" dxfId="51" priority="1" operator="greaterThan">
      <formula>150</formula>
    </cfRule>
  </conditionalFormatting>
  <conditionalFormatting sqref="O3:O36 G3:G9 C3:C36 K3:K36 S3:S36 G11:G36">
    <cfRule type="cellIs" dxfId="50" priority="2" operator="greaterThan">
      <formula>150</formula>
    </cfRule>
  </conditionalFormatting>
  <hyperlinks>
    <hyperlink ref="B2" r:id="rId1" xr:uid="{00000000-0004-0000-1A00-000000000000}"/>
    <hyperlink ref="F2" r:id="rId2" xr:uid="{00000000-0004-0000-1A00-000001000000}"/>
    <hyperlink ref="J2" r:id="rId3" xr:uid="{00000000-0004-0000-1A00-000002000000}"/>
    <hyperlink ref="N2" r:id="rId4" xr:uid="{00000000-0004-0000-1A00-000003000000}"/>
    <hyperlink ref="R2" r:id="rId5" xr:uid="{00000000-0004-0000-1A00-000004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V1003"/>
  <sheetViews>
    <sheetView workbookViewId="0"/>
  </sheetViews>
  <sheetFormatPr baseColWidth="10" defaultColWidth="12.6640625" defaultRowHeight="15.75" customHeight="1"/>
  <cols>
    <col min="2" max="2" width="36.83203125" customWidth="1"/>
    <col min="4" max="4" width="4.83203125" customWidth="1"/>
    <col min="6" max="6" width="50.6640625" customWidth="1"/>
    <col min="8" max="8" width="5.1640625" customWidth="1"/>
    <col min="10" max="10" width="18.6640625" customWidth="1"/>
    <col min="12" max="12" width="4.33203125" customWidth="1"/>
    <col min="14" max="14" width="35.6640625" customWidth="1"/>
    <col min="16" max="16" width="4.83203125" customWidth="1"/>
    <col min="18" max="18" width="34.1640625" customWidth="1"/>
  </cols>
  <sheetData>
    <row r="1" spans="1:22" ht="17">
      <c r="A1" s="127"/>
      <c r="B1" s="129">
        <v>45796</v>
      </c>
      <c r="C1" s="130"/>
      <c r="D1" s="127"/>
      <c r="E1" s="127"/>
      <c r="F1" s="129">
        <v>45797</v>
      </c>
      <c r="G1" s="130"/>
      <c r="H1" s="127"/>
      <c r="I1" s="127"/>
      <c r="J1" s="129">
        <v>45798</v>
      </c>
      <c r="K1" s="130"/>
      <c r="L1" s="127"/>
      <c r="M1" s="127"/>
      <c r="N1" s="129">
        <v>45799</v>
      </c>
      <c r="O1" s="130"/>
      <c r="P1" s="127"/>
      <c r="Q1" s="127"/>
      <c r="R1" s="129">
        <v>45800</v>
      </c>
      <c r="S1" s="130"/>
      <c r="U1" s="135"/>
      <c r="V1" s="132"/>
    </row>
    <row r="2" spans="1:22" ht="16">
      <c r="A2" s="128"/>
      <c r="B2" s="96" t="s">
        <v>1309</v>
      </c>
      <c r="C2" s="2" t="s">
        <v>0</v>
      </c>
      <c r="D2" s="133"/>
      <c r="E2" s="128"/>
      <c r="F2" s="97">
        <v>418</v>
      </c>
      <c r="G2" s="2" t="s">
        <v>0</v>
      </c>
      <c r="H2" s="133"/>
      <c r="I2" s="128"/>
      <c r="J2" s="98" t="s">
        <v>1310</v>
      </c>
      <c r="K2" s="2" t="s">
        <v>0</v>
      </c>
      <c r="L2" s="133"/>
      <c r="M2" s="128"/>
      <c r="N2" s="55" t="s">
        <v>1311</v>
      </c>
      <c r="O2" s="2" t="s">
        <v>0</v>
      </c>
      <c r="P2" s="133"/>
      <c r="Q2" s="128"/>
      <c r="R2" s="50" t="s">
        <v>1312</v>
      </c>
      <c r="S2" s="2" t="s">
        <v>0</v>
      </c>
      <c r="U2" s="4"/>
      <c r="V2" s="4"/>
    </row>
    <row r="3" spans="1:22" ht="15.75" customHeight="1">
      <c r="A3" s="5" t="s">
        <v>1</v>
      </c>
      <c r="B3" s="2"/>
      <c r="C3" s="2"/>
      <c r="D3" s="133"/>
      <c r="E3" s="5" t="s">
        <v>1</v>
      </c>
      <c r="F3" s="2" t="s">
        <v>1313</v>
      </c>
      <c r="G3" s="2">
        <v>150</v>
      </c>
      <c r="H3" s="133"/>
      <c r="I3" s="5" t="s">
        <v>1</v>
      </c>
      <c r="J3" s="2" t="s">
        <v>1314</v>
      </c>
      <c r="K3" s="2">
        <v>110</v>
      </c>
      <c r="L3" s="133"/>
      <c r="M3" s="5" t="s">
        <v>1</v>
      </c>
      <c r="N3" s="2"/>
      <c r="O3" s="2"/>
      <c r="P3" s="133"/>
      <c r="Q3" s="5" t="s">
        <v>1</v>
      </c>
      <c r="R3" s="2" t="s">
        <v>1315</v>
      </c>
      <c r="S3" s="2">
        <v>145</v>
      </c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1316</v>
      </c>
      <c r="O5" s="2">
        <v>145</v>
      </c>
      <c r="P5" s="133"/>
      <c r="Q5" s="18" t="s">
        <v>3</v>
      </c>
      <c r="R5" s="2" t="s">
        <v>1317</v>
      </c>
      <c r="S5" s="2">
        <v>150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1318</v>
      </c>
      <c r="S6" s="25">
        <v>155</v>
      </c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5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1319</v>
      </c>
      <c r="S8" s="25">
        <v>155</v>
      </c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/>
      <c r="C10" s="2"/>
      <c r="D10" s="133"/>
      <c r="E10" s="5" t="s">
        <v>8</v>
      </c>
      <c r="F10" s="2" t="s">
        <v>287</v>
      </c>
      <c r="G10" s="2">
        <v>150</v>
      </c>
      <c r="H10" s="133"/>
      <c r="I10" s="5" t="s">
        <v>8</v>
      </c>
      <c r="J10" s="2" t="s">
        <v>1320</v>
      </c>
      <c r="K10" s="2">
        <v>130</v>
      </c>
      <c r="L10" s="133"/>
      <c r="M10" s="5" t="s">
        <v>8</v>
      </c>
      <c r="N10" s="8" t="s">
        <v>1321</v>
      </c>
      <c r="O10" s="8">
        <v>130</v>
      </c>
      <c r="P10" s="133"/>
      <c r="Q10" s="5" t="s">
        <v>8</v>
      </c>
      <c r="R10" s="2"/>
      <c r="S10" s="2"/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8" t="s">
        <v>1322</v>
      </c>
      <c r="O11" s="8">
        <v>145</v>
      </c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 t="s">
        <v>1323</v>
      </c>
      <c r="C13" s="2">
        <v>80</v>
      </c>
      <c r="D13" s="133"/>
      <c r="E13" s="5" t="s">
        <v>11</v>
      </c>
      <c r="F13" s="2" t="s">
        <v>287</v>
      </c>
      <c r="G13" s="2">
        <v>150</v>
      </c>
      <c r="H13" s="133"/>
      <c r="I13" s="5" t="s">
        <v>11</v>
      </c>
      <c r="J13" s="2" t="s">
        <v>1324</v>
      </c>
      <c r="K13" s="2">
        <v>110</v>
      </c>
      <c r="L13" s="133"/>
      <c r="M13" s="5" t="s">
        <v>11</v>
      </c>
      <c r="N13" s="2" t="s">
        <v>1325</v>
      </c>
      <c r="O13" s="2">
        <v>130</v>
      </c>
      <c r="P13" s="133"/>
      <c r="Q13" s="5" t="s">
        <v>11</v>
      </c>
      <c r="R13" s="2" t="s">
        <v>1326</v>
      </c>
      <c r="S13" s="2">
        <v>145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 t="s">
        <v>1327</v>
      </c>
      <c r="C15" s="25">
        <v>169</v>
      </c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7"/>
    </row>
    <row r="17" spans="1:21" ht="15.75" customHeight="1">
      <c r="A17" s="5" t="s">
        <v>15</v>
      </c>
      <c r="B17" s="2" t="s">
        <v>1328</v>
      </c>
      <c r="C17" s="2">
        <v>130</v>
      </c>
      <c r="D17" s="133"/>
      <c r="E17" s="5" t="s">
        <v>15</v>
      </c>
      <c r="F17" s="8" t="s">
        <v>1329</v>
      </c>
      <c r="G17" s="8">
        <v>145</v>
      </c>
      <c r="H17" s="133"/>
      <c r="I17" s="5" t="s">
        <v>15</v>
      </c>
      <c r="J17" s="2" t="s">
        <v>1314</v>
      </c>
      <c r="K17" s="2">
        <v>110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7"/>
      <c r="U17" s="4"/>
    </row>
    <row r="18" spans="1:21" ht="15.75" customHeight="1">
      <c r="A18" s="5" t="s">
        <v>16</v>
      </c>
      <c r="B18" s="2"/>
      <c r="C18" s="2"/>
      <c r="D18" s="133"/>
      <c r="E18" s="5" t="s">
        <v>16</v>
      </c>
      <c r="F18" s="2"/>
      <c r="G18" s="2"/>
      <c r="H18" s="133"/>
      <c r="I18" s="5" t="s">
        <v>16</v>
      </c>
      <c r="J18" s="2"/>
      <c r="K18" s="2"/>
      <c r="L18" s="133"/>
      <c r="M18" s="5" t="s">
        <v>16</v>
      </c>
      <c r="N18" s="2"/>
      <c r="O18" s="2"/>
      <c r="P18" s="133"/>
      <c r="Q18" s="5" t="s">
        <v>16</v>
      </c>
      <c r="R18" s="2"/>
      <c r="S18" s="2"/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 t="s">
        <v>1330</v>
      </c>
      <c r="C20" s="25">
        <v>155</v>
      </c>
      <c r="D20" s="133"/>
      <c r="E20" s="18" t="s">
        <v>18</v>
      </c>
      <c r="F20" s="2" t="s">
        <v>1331</v>
      </c>
      <c r="G20" s="25">
        <v>210</v>
      </c>
      <c r="H20" s="133"/>
      <c r="I20" s="5" t="s">
        <v>18</v>
      </c>
      <c r="J20" s="2" t="s">
        <v>1301</v>
      </c>
      <c r="K20" s="2"/>
      <c r="L20" s="133"/>
      <c r="M20" s="5" t="s">
        <v>18</v>
      </c>
      <c r="N20" s="2" t="s">
        <v>1332</v>
      </c>
      <c r="O20" s="25">
        <v>190</v>
      </c>
      <c r="P20" s="133"/>
      <c r="Q20" s="5" t="s">
        <v>18</v>
      </c>
      <c r="R20" s="2" t="s">
        <v>1301</v>
      </c>
      <c r="S20" s="2"/>
      <c r="T20" s="7"/>
      <c r="U20" s="4"/>
    </row>
    <row r="21" spans="1:21" ht="15.75" customHeight="1">
      <c r="A21" s="5" t="s">
        <v>19</v>
      </c>
      <c r="B21" s="2" t="s">
        <v>1333</v>
      </c>
      <c r="C21" s="2">
        <v>150</v>
      </c>
      <c r="D21" s="133"/>
      <c r="E21" s="5" t="s">
        <v>19</v>
      </c>
      <c r="F21" s="2" t="s">
        <v>1334</v>
      </c>
      <c r="G21" s="2">
        <v>150</v>
      </c>
      <c r="H21" s="133"/>
      <c r="I21" s="18" t="s">
        <v>19</v>
      </c>
      <c r="J21" s="2" t="s">
        <v>1320</v>
      </c>
      <c r="K21" s="2">
        <v>130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 t="s">
        <v>1328</v>
      </c>
      <c r="C22" s="2">
        <v>130</v>
      </c>
      <c r="D22" s="133"/>
      <c r="E22" s="5" t="s">
        <v>20</v>
      </c>
      <c r="F22" s="2" t="s">
        <v>1335</v>
      </c>
      <c r="G22" s="25">
        <v>170</v>
      </c>
      <c r="H22" s="133"/>
      <c r="I22" s="5" t="s">
        <v>20</v>
      </c>
      <c r="J22" s="2" t="s">
        <v>1336</v>
      </c>
      <c r="K22" s="2">
        <v>110</v>
      </c>
      <c r="L22" s="133"/>
      <c r="M22" s="5" t="s">
        <v>20</v>
      </c>
      <c r="N22" s="8" t="s">
        <v>1337</v>
      </c>
      <c r="O22" s="2">
        <v>150</v>
      </c>
      <c r="P22" s="133"/>
      <c r="Q22" s="5" t="s">
        <v>20</v>
      </c>
      <c r="R22" s="2" t="s">
        <v>1338</v>
      </c>
      <c r="S22" s="2">
        <v>120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 t="s">
        <v>1339</v>
      </c>
      <c r="G23" s="2">
        <v>140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7"/>
      <c r="U23" s="4"/>
    </row>
    <row r="24" spans="1:21" ht="15.75" customHeight="1">
      <c r="A24" s="18" t="s">
        <v>22</v>
      </c>
      <c r="B24" s="2"/>
      <c r="C24" s="2"/>
      <c r="D24" s="133"/>
      <c r="E24" s="5" t="s">
        <v>22</v>
      </c>
      <c r="F24" s="2" t="s">
        <v>1340</v>
      </c>
      <c r="G24" s="2">
        <v>140</v>
      </c>
      <c r="H24" s="133"/>
      <c r="I24" s="5" t="s">
        <v>22</v>
      </c>
      <c r="J24" s="2" t="s">
        <v>1341</v>
      </c>
      <c r="K24" s="2">
        <v>110</v>
      </c>
      <c r="L24" s="133"/>
      <c r="M24" s="5" t="s">
        <v>22</v>
      </c>
      <c r="N24" s="2" t="s">
        <v>1342</v>
      </c>
      <c r="O24" s="25">
        <f>70+45+45</f>
        <v>160</v>
      </c>
      <c r="P24" s="133"/>
      <c r="Q24" s="5" t="s">
        <v>22</v>
      </c>
      <c r="R24" s="2" t="s">
        <v>1343</v>
      </c>
      <c r="S24" s="2">
        <f>120+30</f>
        <v>150</v>
      </c>
      <c r="T24" s="7"/>
    </row>
    <row r="25" spans="1:21" ht="15.75" customHeight="1">
      <c r="A25" s="5" t="s">
        <v>23</v>
      </c>
      <c r="B25" s="2" t="s">
        <v>1344</v>
      </c>
      <c r="C25" s="25">
        <v>160</v>
      </c>
      <c r="D25" s="133"/>
      <c r="E25" s="5" t="s">
        <v>23</v>
      </c>
      <c r="F25" s="2" t="s">
        <v>1313</v>
      </c>
      <c r="G25" s="2">
        <v>150</v>
      </c>
      <c r="H25" s="133"/>
      <c r="I25" s="5" t="s">
        <v>23</v>
      </c>
      <c r="J25" s="2" t="s">
        <v>1345</v>
      </c>
      <c r="K25" s="2">
        <v>130</v>
      </c>
      <c r="L25" s="133"/>
      <c r="M25" s="5" t="s">
        <v>23</v>
      </c>
      <c r="N25" s="8" t="s">
        <v>1346</v>
      </c>
      <c r="O25" s="2">
        <v>135</v>
      </c>
      <c r="P25" s="133"/>
      <c r="Q25" s="5" t="s">
        <v>23</v>
      </c>
      <c r="R25" s="2" t="s">
        <v>1347</v>
      </c>
      <c r="S25" s="25">
        <v>160</v>
      </c>
      <c r="T25" s="7"/>
      <c r="U25" s="4"/>
    </row>
    <row r="26" spans="1:21" ht="15.75" customHeight="1">
      <c r="A26" s="5" t="s">
        <v>24</v>
      </c>
      <c r="B26" s="2" t="s">
        <v>1328</v>
      </c>
      <c r="C26" s="2">
        <v>130</v>
      </c>
      <c r="D26" s="133"/>
      <c r="E26" s="5" t="s">
        <v>24</v>
      </c>
      <c r="F26" s="2"/>
      <c r="G26" s="2"/>
      <c r="H26" s="133"/>
      <c r="I26" s="5" t="s">
        <v>24</v>
      </c>
      <c r="J26" s="2" t="s">
        <v>1345</v>
      </c>
      <c r="K26" s="2">
        <v>130</v>
      </c>
      <c r="L26" s="133"/>
      <c r="M26" s="5" t="s">
        <v>24</v>
      </c>
      <c r="N26" s="2" t="s">
        <v>1348</v>
      </c>
      <c r="O26" s="2">
        <v>120</v>
      </c>
      <c r="P26" s="133"/>
      <c r="Q26" s="5" t="s">
        <v>24</v>
      </c>
      <c r="R26" s="2" t="s">
        <v>1315</v>
      </c>
      <c r="S26" s="2">
        <v>145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1349</v>
      </c>
      <c r="C29" s="2">
        <v>140</v>
      </c>
      <c r="D29" s="133"/>
      <c r="E29" s="5" t="s">
        <v>27</v>
      </c>
      <c r="F29" s="2" t="s">
        <v>1350</v>
      </c>
      <c r="G29" s="2">
        <v>145</v>
      </c>
      <c r="H29" s="133"/>
      <c r="I29" s="5" t="s">
        <v>27</v>
      </c>
      <c r="J29" s="2" t="s">
        <v>1351</v>
      </c>
      <c r="K29" s="2">
        <v>130</v>
      </c>
      <c r="L29" s="133"/>
      <c r="M29" s="5" t="s">
        <v>27</v>
      </c>
      <c r="N29" s="8" t="s">
        <v>1352</v>
      </c>
      <c r="O29" s="2">
        <v>150</v>
      </c>
      <c r="P29" s="133"/>
      <c r="Q29" s="5" t="s">
        <v>27</v>
      </c>
      <c r="R29" s="2" t="s">
        <v>1353</v>
      </c>
      <c r="S29" s="2">
        <v>139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 t="s">
        <v>287</v>
      </c>
      <c r="G30" s="2">
        <v>150</v>
      </c>
      <c r="H30" s="133"/>
      <c r="I30" s="5" t="s">
        <v>28</v>
      </c>
      <c r="J30" s="2" t="s">
        <v>1354</v>
      </c>
      <c r="K30" s="2">
        <v>130</v>
      </c>
      <c r="L30" s="133"/>
      <c r="M30" s="5" t="s">
        <v>28</v>
      </c>
      <c r="N30" s="2" t="s">
        <v>1355</v>
      </c>
      <c r="O30" s="2" t="s">
        <v>1356</v>
      </c>
      <c r="P30" s="133"/>
      <c r="Q30" s="5" t="s">
        <v>28</v>
      </c>
      <c r="R30" s="2" t="s">
        <v>1357</v>
      </c>
      <c r="S30" s="2">
        <v>140</v>
      </c>
      <c r="T30" s="7"/>
    </row>
    <row r="31" spans="1:21" ht="15.75" customHeight="1">
      <c r="A31" s="5" t="s">
        <v>29</v>
      </c>
      <c r="B31" s="2" t="s">
        <v>1358</v>
      </c>
      <c r="C31" s="2">
        <v>140</v>
      </c>
      <c r="D31" s="133"/>
      <c r="E31" s="5" t="s">
        <v>29</v>
      </c>
      <c r="F31" s="2" t="s">
        <v>287</v>
      </c>
      <c r="G31" s="2">
        <v>150</v>
      </c>
      <c r="H31" s="133"/>
      <c r="I31" s="5" t="s">
        <v>29</v>
      </c>
      <c r="J31" s="2" t="s">
        <v>1345</v>
      </c>
      <c r="K31" s="2">
        <v>130</v>
      </c>
      <c r="L31" s="133"/>
      <c r="M31" s="5" t="s">
        <v>29</v>
      </c>
      <c r="N31" s="8" t="s">
        <v>1352</v>
      </c>
      <c r="O31" s="2">
        <v>150</v>
      </c>
      <c r="P31" s="133"/>
      <c r="Q31" s="5" t="s">
        <v>29</v>
      </c>
      <c r="R31" s="2" t="s">
        <v>1359</v>
      </c>
      <c r="S31" s="2">
        <v>145</v>
      </c>
      <c r="T31" s="7"/>
    </row>
    <row r="32" spans="1:21" ht="15.75" customHeight="1">
      <c r="A32" s="5" t="s">
        <v>30</v>
      </c>
      <c r="B32" s="2"/>
      <c r="C32" s="2"/>
      <c r="D32" s="133"/>
      <c r="E32" s="5" t="s">
        <v>30</v>
      </c>
      <c r="F32" s="8" t="s">
        <v>1360</v>
      </c>
      <c r="G32" s="2">
        <v>150</v>
      </c>
      <c r="H32" s="133"/>
      <c r="I32" s="5" t="s">
        <v>30</v>
      </c>
      <c r="J32" s="2" t="s">
        <v>1361</v>
      </c>
      <c r="K32" s="2">
        <v>130</v>
      </c>
      <c r="L32" s="133"/>
      <c r="M32" s="5" t="s">
        <v>30</v>
      </c>
      <c r="N32" s="8" t="s">
        <v>1362</v>
      </c>
      <c r="O32" s="2">
        <v>150</v>
      </c>
      <c r="P32" s="133"/>
      <c r="Q32" s="5" t="s">
        <v>30</v>
      </c>
      <c r="R32" s="2" t="s">
        <v>1363</v>
      </c>
      <c r="S32" s="2">
        <v>145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1329</v>
      </c>
      <c r="G33" s="8">
        <v>145</v>
      </c>
      <c r="H33" s="133"/>
      <c r="I33" s="2" t="s">
        <v>31</v>
      </c>
      <c r="J33" s="2" t="s">
        <v>1364</v>
      </c>
      <c r="K33" s="2">
        <v>130</v>
      </c>
      <c r="L33" s="133"/>
      <c r="M33" s="21" t="s">
        <v>31</v>
      </c>
      <c r="N33" s="8" t="s">
        <v>1352</v>
      </c>
      <c r="O33" s="8">
        <v>150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 t="s">
        <v>1365</v>
      </c>
      <c r="C34" s="23">
        <v>155</v>
      </c>
      <c r="D34" s="133"/>
      <c r="E34" s="2" t="s">
        <v>32</v>
      </c>
      <c r="F34" s="2" t="s">
        <v>287</v>
      </c>
      <c r="G34" s="2">
        <v>150</v>
      </c>
      <c r="H34" s="133"/>
      <c r="I34" s="2" t="s">
        <v>32</v>
      </c>
      <c r="J34" s="2" t="s">
        <v>1354</v>
      </c>
      <c r="K34" s="2">
        <v>130</v>
      </c>
      <c r="L34" s="133"/>
      <c r="M34" s="2" t="s">
        <v>32</v>
      </c>
      <c r="N34" s="9" t="s">
        <v>1366</v>
      </c>
      <c r="O34" s="8">
        <v>150</v>
      </c>
      <c r="P34" s="133"/>
      <c r="Q34" s="2" t="s">
        <v>32</v>
      </c>
      <c r="R34" s="2" t="s">
        <v>1357</v>
      </c>
      <c r="S34" s="2">
        <v>140</v>
      </c>
      <c r="T34" s="7"/>
      <c r="U34" s="4"/>
    </row>
    <row r="35" spans="1:21" ht="15.75" customHeight="1">
      <c r="A35" s="2" t="s">
        <v>33</v>
      </c>
      <c r="B35" s="8" t="s">
        <v>1367</v>
      </c>
      <c r="C35" s="8">
        <v>140</v>
      </c>
      <c r="D35" s="133"/>
      <c r="E35" s="2" t="s">
        <v>33</v>
      </c>
      <c r="F35" s="8" t="s">
        <v>1360</v>
      </c>
      <c r="G35" s="8">
        <v>145</v>
      </c>
      <c r="H35" s="133"/>
      <c r="I35" s="2" t="s">
        <v>33</v>
      </c>
      <c r="J35" s="2" t="s">
        <v>1354</v>
      </c>
      <c r="K35" s="2">
        <v>130</v>
      </c>
      <c r="L35" s="133"/>
      <c r="M35" s="2" t="s">
        <v>33</v>
      </c>
      <c r="N35" s="8" t="s">
        <v>1368</v>
      </c>
      <c r="O35" s="8">
        <v>150</v>
      </c>
      <c r="P35" s="133"/>
      <c r="Q35" s="2" t="s">
        <v>33</v>
      </c>
      <c r="R35" s="2" t="s">
        <v>1369</v>
      </c>
      <c r="S35" s="25">
        <v>155</v>
      </c>
      <c r="T35" s="7"/>
      <c r="U35" s="4"/>
    </row>
    <row r="36" spans="1:21" ht="15.75" customHeight="1">
      <c r="A36" s="2" t="s">
        <v>34</v>
      </c>
      <c r="B36" s="8" t="s">
        <v>1370</v>
      </c>
      <c r="C36" s="8">
        <v>135</v>
      </c>
      <c r="D36" s="128"/>
      <c r="E36" s="2" t="s">
        <v>34</v>
      </c>
      <c r="F36" s="8" t="s">
        <v>1371</v>
      </c>
      <c r="G36" s="8">
        <v>145</v>
      </c>
      <c r="H36" s="128"/>
      <c r="I36" s="2" t="s">
        <v>34</v>
      </c>
      <c r="J36" s="2" t="s">
        <v>1364</v>
      </c>
      <c r="K36" s="2">
        <v>130</v>
      </c>
      <c r="L36" s="128"/>
      <c r="M36" s="2" t="s">
        <v>34</v>
      </c>
      <c r="N36" s="8" t="s">
        <v>1372</v>
      </c>
      <c r="O36" s="8">
        <v>100</v>
      </c>
      <c r="P36" s="128"/>
      <c r="Q36" s="2" t="s">
        <v>34</v>
      </c>
      <c r="R36" s="2" t="s">
        <v>1373</v>
      </c>
      <c r="S36" s="2">
        <v>135</v>
      </c>
      <c r="T36" s="7"/>
      <c r="U36" s="4"/>
    </row>
    <row r="37" spans="1:21" ht="15.75" customHeight="1">
      <c r="A37" s="12" t="s">
        <v>37</v>
      </c>
      <c r="C37" s="4">
        <f>SUM((C3:C36))</f>
        <v>1814</v>
      </c>
      <c r="E37" s="4" t="s">
        <v>37</v>
      </c>
      <c r="G37" s="4">
        <f>SUM(G2:G36)</f>
        <v>2735</v>
      </c>
      <c r="I37" s="12" t="s">
        <v>37</v>
      </c>
      <c r="J37" s="12"/>
      <c r="K37" s="12">
        <f>SUM(K2:K36)</f>
        <v>2110</v>
      </c>
      <c r="M37" s="12" t="s">
        <v>37</v>
      </c>
      <c r="O37" s="4">
        <f>SUM(O2:O36)</f>
        <v>2305</v>
      </c>
      <c r="Q37" s="12" t="s">
        <v>37</v>
      </c>
      <c r="R37" s="12"/>
      <c r="S37" s="12">
        <f>SUM((S3:S36))</f>
        <v>2324</v>
      </c>
    </row>
    <row r="38" spans="1:21" ht="15.75" customHeight="1">
      <c r="A38" s="12" t="s">
        <v>38</v>
      </c>
      <c r="C38" s="4">
        <v>1849</v>
      </c>
      <c r="E38" s="4" t="s">
        <v>38</v>
      </c>
      <c r="G38" s="4">
        <v>2730</v>
      </c>
      <c r="I38" s="12" t="s">
        <v>38</v>
      </c>
      <c r="J38" s="12"/>
      <c r="K38" s="12">
        <v>2110</v>
      </c>
      <c r="M38" s="12" t="s">
        <v>38</v>
      </c>
      <c r="O38" s="4">
        <v>2305</v>
      </c>
      <c r="Q38" s="12" t="s">
        <v>38</v>
      </c>
      <c r="R38" s="12"/>
      <c r="S38" s="12">
        <v>2309</v>
      </c>
    </row>
    <row r="39" spans="1:21" ht="15.75" customHeight="1">
      <c r="A39" s="12" t="s">
        <v>39</v>
      </c>
      <c r="C39" s="4">
        <f>SUMIF(C3:C36, "&gt;150")-COUNTIF(C3:C36, "&gt;150")*150</f>
        <v>39</v>
      </c>
      <c r="E39" s="12" t="s">
        <v>39</v>
      </c>
      <c r="G39" s="4">
        <f>SUMIF(G3:G36, "&gt;150")-COUNTIF(G3:G36, "&gt;150")*150</f>
        <v>80</v>
      </c>
      <c r="I39" s="12" t="s">
        <v>39</v>
      </c>
      <c r="K39" s="4">
        <f>SUMIF(K3:K36, "&gt;150")-COUNTIF(K3:K36, "&gt;150")*150</f>
        <v>0</v>
      </c>
      <c r="M39" s="12" t="s">
        <v>39</v>
      </c>
      <c r="O39" s="4">
        <f>SUMIF(O3:O36, "&gt;150")-COUNTIF(O3:O36, "&gt;150")*150</f>
        <v>50</v>
      </c>
      <c r="Q39" s="12" t="s">
        <v>39</v>
      </c>
      <c r="S39" s="4">
        <f>SUMIF(S3:S36, "&gt;150")-COUNTIF(S3:S36, "&gt;150")*150</f>
        <v>25</v>
      </c>
    </row>
    <row r="40" spans="1:21" ht="15.75" customHeight="1">
      <c r="A40" s="12" t="s">
        <v>40</v>
      </c>
      <c r="C40" s="4">
        <f>C38-C39</f>
        <v>1810</v>
      </c>
      <c r="E40" s="12" t="s">
        <v>40</v>
      </c>
      <c r="G40" s="4">
        <f>G38-G39</f>
        <v>2650</v>
      </c>
      <c r="I40" s="12" t="s">
        <v>40</v>
      </c>
      <c r="K40" s="4">
        <f>K38-K39</f>
        <v>2110</v>
      </c>
      <c r="M40" s="12" t="s">
        <v>40</v>
      </c>
      <c r="O40" s="4">
        <f>O38-O39</f>
        <v>2255</v>
      </c>
      <c r="Q40" s="12" t="s">
        <v>40</v>
      </c>
      <c r="S40" s="4">
        <f>S38-S39</f>
        <v>2284</v>
      </c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R3 C3:C9 G3:G36 K3:K36 O3:O36 S3:S36 C11:C36">
    <cfRule type="cellIs" dxfId="49" priority="1" operator="greaterThan">
      <formula>150</formula>
    </cfRule>
  </conditionalFormatting>
  <hyperlinks>
    <hyperlink ref="B2" r:id="rId1" xr:uid="{00000000-0004-0000-1B00-000000000000}"/>
    <hyperlink ref="F2" r:id="rId2" display="https://scontent.frmq2-1.fna.fbcdn.net/v/t39.30808-6/485360354_643573825088609_4520185623635696165_n.jpg?_nc_cat=102&amp;ccb=1-7&amp;_nc_sid=833d8c&amp;_nc_ohc=1Vrfbtttwx4Q7kNvwHoQ45x&amp;_nc_oc=AdnIHLoxZqU_7FA6e3m04hAod1bDGvHYQ_EqiMFv3GSr8rp3Jk-epmuRGyMNbIL4Smw&amp;_nc_zt=23&amp;_nc_ht=scontent.frmq2-1.fna&amp;_nc_gid=163JD1r1Hu1ydjR-uZsB2g&amp;oh=00_AfIY5edHALAVEorX5AytfPC2Bl62YxAKs7hTlHz2pJzvlg&amp;oe=682B10EF" xr:uid="{00000000-0004-0000-1B00-000001000000}"/>
    <hyperlink ref="J2" r:id="rId3" xr:uid="{00000000-0004-0000-1B00-000002000000}"/>
    <hyperlink ref="R2" r:id="rId4" xr:uid="{00000000-0004-0000-1B00-000003000000}"/>
  </hyperlinks>
  <pageMargins left="0.7" right="0.7" top="0.75" bottom="0.75" header="0.3" footer="0.3"/>
  <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V1003"/>
  <sheetViews>
    <sheetView workbookViewId="0"/>
  </sheetViews>
  <sheetFormatPr baseColWidth="10" defaultColWidth="12.6640625" defaultRowHeight="15.75" customHeight="1"/>
  <cols>
    <col min="2" max="2" width="19.6640625" customWidth="1"/>
    <col min="4" max="4" width="4.83203125" customWidth="1"/>
    <col min="6" max="6" width="12.6640625" customWidth="1"/>
    <col min="8" max="8" width="5.1640625" customWidth="1"/>
    <col min="10" max="10" width="51.1640625" customWidth="1"/>
    <col min="12" max="12" width="4.33203125" customWidth="1"/>
    <col min="14" max="14" width="38.6640625" customWidth="1"/>
    <col min="16" max="16" width="4.83203125" customWidth="1"/>
  </cols>
  <sheetData>
    <row r="1" spans="1:22" ht="17">
      <c r="A1" s="127"/>
      <c r="B1" s="129">
        <v>45803</v>
      </c>
      <c r="C1" s="130"/>
      <c r="D1" s="127"/>
      <c r="E1" s="127"/>
      <c r="F1" s="129">
        <v>45804</v>
      </c>
      <c r="G1" s="130"/>
      <c r="H1" s="127"/>
      <c r="I1" s="127"/>
      <c r="J1" s="129">
        <v>45805</v>
      </c>
      <c r="K1" s="130"/>
      <c r="L1" s="127"/>
      <c r="M1" s="127"/>
      <c r="N1" s="129">
        <v>45806</v>
      </c>
      <c r="O1" s="130"/>
      <c r="P1" s="127"/>
      <c r="Q1" s="127"/>
      <c r="R1" s="129">
        <v>45807</v>
      </c>
      <c r="S1" s="130"/>
      <c r="U1" s="135"/>
      <c r="V1" s="132"/>
    </row>
    <row r="2" spans="1:22" ht="15.75" customHeight="1">
      <c r="A2" s="128"/>
      <c r="B2" s="2" t="s">
        <v>1374</v>
      </c>
      <c r="C2" s="2" t="s">
        <v>0</v>
      </c>
      <c r="D2" s="133"/>
      <c r="E2" s="128"/>
      <c r="F2" s="26" t="s">
        <v>1375</v>
      </c>
      <c r="G2" s="2" t="s">
        <v>0</v>
      </c>
      <c r="H2" s="133"/>
      <c r="I2" s="128"/>
      <c r="J2" s="26" t="s">
        <v>1376</v>
      </c>
      <c r="K2" s="2" t="s">
        <v>0</v>
      </c>
      <c r="L2" s="133"/>
      <c r="M2" s="128"/>
      <c r="N2" s="50" t="s">
        <v>367</v>
      </c>
      <c r="O2" s="2" t="s">
        <v>0</v>
      </c>
      <c r="P2" s="133"/>
      <c r="Q2" s="128"/>
      <c r="R2" s="2"/>
      <c r="S2" s="3" t="s">
        <v>0</v>
      </c>
      <c r="U2" s="4"/>
      <c r="V2" s="4"/>
    </row>
    <row r="3" spans="1:22" ht="15.75" customHeight="1">
      <c r="A3" s="5" t="s">
        <v>1</v>
      </c>
      <c r="B3" s="5" t="s">
        <v>1377</v>
      </c>
      <c r="C3" s="17">
        <v>140</v>
      </c>
      <c r="D3" s="133"/>
      <c r="E3" s="5" t="s">
        <v>1</v>
      </c>
      <c r="F3" s="2" t="s">
        <v>741</v>
      </c>
      <c r="G3" s="2">
        <v>120</v>
      </c>
      <c r="H3" s="133"/>
      <c r="I3" s="5" t="s">
        <v>1</v>
      </c>
      <c r="J3" s="2" t="s">
        <v>52</v>
      </c>
      <c r="K3" s="2"/>
      <c r="L3" s="133"/>
      <c r="M3" s="5" t="s">
        <v>1</v>
      </c>
      <c r="N3" s="2" t="s">
        <v>52</v>
      </c>
      <c r="O3" s="2"/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 t="s">
        <v>741</v>
      </c>
      <c r="G4" s="2">
        <v>120</v>
      </c>
      <c r="H4" s="133"/>
      <c r="I4" s="5" t="s">
        <v>2</v>
      </c>
      <c r="J4" s="2" t="s">
        <v>1378</v>
      </c>
      <c r="K4" s="93">
        <v>225</v>
      </c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1379</v>
      </c>
      <c r="O5" s="2">
        <v>130</v>
      </c>
      <c r="P5" s="133"/>
      <c r="Q5" s="5" t="s">
        <v>3</v>
      </c>
      <c r="R5" s="2"/>
      <c r="S5" s="3"/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1380</v>
      </c>
      <c r="O6" s="25">
        <v>160</v>
      </c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2" t="s">
        <v>180</v>
      </c>
      <c r="C10" s="2">
        <v>150</v>
      </c>
      <c r="D10" s="133"/>
      <c r="E10" s="5" t="s">
        <v>8</v>
      </c>
      <c r="F10" s="2" t="s">
        <v>741</v>
      </c>
      <c r="G10" s="2">
        <v>120</v>
      </c>
      <c r="H10" s="133"/>
      <c r="I10" s="5" t="s">
        <v>8</v>
      </c>
      <c r="J10" s="2" t="s">
        <v>1381</v>
      </c>
      <c r="K10" s="2">
        <v>145</v>
      </c>
      <c r="L10" s="133"/>
      <c r="M10" s="5" t="s">
        <v>8</v>
      </c>
      <c r="N10" s="2"/>
      <c r="O10" s="2"/>
      <c r="P10" s="133"/>
      <c r="Q10" s="5" t="s">
        <v>8</v>
      </c>
      <c r="R10" s="2"/>
      <c r="S10" s="3"/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 t="s">
        <v>751</v>
      </c>
      <c r="G12" s="2">
        <v>120</v>
      </c>
      <c r="H12" s="133"/>
      <c r="I12" s="5" t="s">
        <v>10</v>
      </c>
      <c r="J12" s="2" t="s">
        <v>1382</v>
      </c>
      <c r="K12" s="2">
        <v>110</v>
      </c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180</v>
      </c>
      <c r="C13" s="2">
        <v>150</v>
      </c>
      <c r="D13" s="133"/>
      <c r="E13" s="5" t="s">
        <v>11</v>
      </c>
      <c r="F13" s="2" t="s">
        <v>1383</v>
      </c>
      <c r="G13" s="2">
        <v>100</v>
      </c>
      <c r="H13" s="133"/>
      <c r="I13" s="5" t="s">
        <v>11</v>
      </c>
      <c r="J13" s="2" t="s">
        <v>1384</v>
      </c>
      <c r="K13" s="25">
        <v>175</v>
      </c>
      <c r="L13" s="133"/>
      <c r="M13" s="5" t="s">
        <v>11</v>
      </c>
      <c r="N13" s="2" t="s">
        <v>387</v>
      </c>
      <c r="O13" s="2">
        <v>125</v>
      </c>
      <c r="P13" s="133"/>
      <c r="Q13" s="5" t="s">
        <v>11</v>
      </c>
      <c r="R13" s="2"/>
      <c r="S13" s="3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 t="s">
        <v>500</v>
      </c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3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 t="s">
        <v>1385</v>
      </c>
      <c r="O16" s="2">
        <v>70</v>
      </c>
      <c r="P16" s="133"/>
      <c r="Q16" s="5" t="s">
        <v>14</v>
      </c>
      <c r="R16" s="2"/>
      <c r="S16" s="3"/>
      <c r="T16" s="7"/>
    </row>
    <row r="17" spans="1:21" ht="15.75" customHeight="1">
      <c r="A17" s="5" t="s">
        <v>15</v>
      </c>
      <c r="B17" s="2" t="s">
        <v>52</v>
      </c>
      <c r="C17" s="2"/>
      <c r="D17" s="133"/>
      <c r="E17" s="5" t="s">
        <v>15</v>
      </c>
      <c r="F17" s="2" t="s">
        <v>52</v>
      </c>
      <c r="G17" s="2"/>
      <c r="H17" s="133"/>
      <c r="I17" s="5" t="s">
        <v>15</v>
      </c>
      <c r="J17" s="2" t="s">
        <v>52</v>
      </c>
      <c r="K17" s="2"/>
      <c r="L17" s="133"/>
      <c r="M17" s="5" t="s">
        <v>15</v>
      </c>
      <c r="N17" s="2" t="s">
        <v>1386</v>
      </c>
      <c r="O17" s="2">
        <v>140</v>
      </c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/>
      <c r="C18" s="2"/>
      <c r="D18" s="133"/>
      <c r="E18" s="5" t="s">
        <v>16</v>
      </c>
      <c r="F18" s="2" t="s">
        <v>741</v>
      </c>
      <c r="G18" s="2">
        <v>120</v>
      </c>
      <c r="H18" s="133"/>
      <c r="I18" s="5" t="s">
        <v>16</v>
      </c>
      <c r="J18" s="2" t="s">
        <v>1387</v>
      </c>
      <c r="K18" s="25">
        <v>205</v>
      </c>
      <c r="L18" s="133"/>
      <c r="M18" s="5" t="s">
        <v>16</v>
      </c>
      <c r="N18" s="8" t="s">
        <v>1388</v>
      </c>
      <c r="O18" s="8">
        <v>130</v>
      </c>
      <c r="P18" s="133"/>
      <c r="Q18" s="5" t="s">
        <v>16</v>
      </c>
      <c r="R18" s="2"/>
      <c r="S18" s="3"/>
      <c r="T18" s="7"/>
    </row>
    <row r="19" spans="1:21" ht="15.75" customHeight="1">
      <c r="A19" s="18" t="s">
        <v>17</v>
      </c>
      <c r="B19" s="5" t="s">
        <v>1389</v>
      </c>
      <c r="C19" s="99">
        <v>190</v>
      </c>
      <c r="D19" s="133"/>
      <c r="E19" s="5" t="s">
        <v>17</v>
      </c>
      <c r="F19" s="2" t="s">
        <v>741</v>
      </c>
      <c r="G19" s="2">
        <v>120</v>
      </c>
      <c r="H19" s="133"/>
      <c r="I19" s="5" t="s">
        <v>17</v>
      </c>
      <c r="J19" s="2" t="s">
        <v>1390</v>
      </c>
      <c r="K19" s="25">
        <v>275</v>
      </c>
      <c r="L19" s="133"/>
      <c r="M19" s="5" t="s">
        <v>17</v>
      </c>
      <c r="N19" s="2"/>
      <c r="O19" s="2"/>
      <c r="P19" s="133"/>
      <c r="Q19" s="5" t="s">
        <v>17</v>
      </c>
      <c r="R19" s="2"/>
      <c r="S19" s="3"/>
      <c r="T19" s="7"/>
    </row>
    <row r="20" spans="1:21" ht="15.75" customHeight="1">
      <c r="A20" s="5" t="s">
        <v>18</v>
      </c>
      <c r="B20" s="8"/>
      <c r="C20" s="2"/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/>
      <c r="S20" s="3"/>
      <c r="T20" s="7"/>
      <c r="U20" s="4"/>
    </row>
    <row r="21" spans="1:21" ht="15.75" customHeight="1">
      <c r="A21" s="5" t="s">
        <v>19</v>
      </c>
      <c r="B21" s="2" t="s">
        <v>180</v>
      </c>
      <c r="C21" s="2">
        <v>150</v>
      </c>
      <c r="D21" s="133"/>
      <c r="E21" s="5" t="s">
        <v>19</v>
      </c>
      <c r="F21" s="2" t="s">
        <v>1391</v>
      </c>
      <c r="G21" s="2">
        <v>120</v>
      </c>
      <c r="H21" s="133"/>
      <c r="I21" s="5" t="s">
        <v>19</v>
      </c>
      <c r="J21" s="2" t="s">
        <v>1392</v>
      </c>
      <c r="K21" s="25">
        <v>165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1377</v>
      </c>
      <c r="C22" s="2">
        <v>140</v>
      </c>
      <c r="D22" s="133"/>
      <c r="E22" s="5" t="s">
        <v>20</v>
      </c>
      <c r="F22" s="2" t="s">
        <v>1391</v>
      </c>
      <c r="G22" s="2">
        <v>120</v>
      </c>
      <c r="H22" s="133"/>
      <c r="I22" s="5" t="s">
        <v>20</v>
      </c>
      <c r="J22" s="2" t="s">
        <v>1381</v>
      </c>
      <c r="K22" s="2">
        <v>145</v>
      </c>
      <c r="L22" s="133"/>
      <c r="M22" s="5" t="s">
        <v>20</v>
      </c>
      <c r="N22" s="2" t="s">
        <v>1393</v>
      </c>
      <c r="O22" s="2">
        <v>140</v>
      </c>
      <c r="P22" s="133"/>
      <c r="Q22" s="5" t="s">
        <v>20</v>
      </c>
      <c r="R22" s="2"/>
      <c r="S22" s="3"/>
      <c r="T22" s="7"/>
      <c r="U22" s="4"/>
    </row>
    <row r="23" spans="1:21" ht="15.75" customHeight="1">
      <c r="A23" s="5" t="s">
        <v>21</v>
      </c>
      <c r="B23" s="8" t="s">
        <v>156</v>
      </c>
      <c r="C23" s="2">
        <v>140</v>
      </c>
      <c r="D23" s="133"/>
      <c r="E23" s="18" t="s">
        <v>21</v>
      </c>
      <c r="F23" s="2" t="s">
        <v>741</v>
      </c>
      <c r="G23" s="2">
        <v>120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52</v>
      </c>
      <c r="C24" s="2"/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 t="s">
        <v>52</v>
      </c>
      <c r="K24" s="2"/>
      <c r="L24" s="133"/>
      <c r="M24" s="5" t="s">
        <v>22</v>
      </c>
      <c r="N24" s="2" t="s">
        <v>52</v>
      </c>
      <c r="O24" s="2"/>
      <c r="P24" s="133"/>
      <c r="Q24" s="5" t="s">
        <v>22</v>
      </c>
      <c r="R24" s="2"/>
      <c r="S24" s="3"/>
      <c r="T24" s="7"/>
    </row>
    <row r="25" spans="1:21" ht="15.75" customHeight="1">
      <c r="A25" s="5" t="s">
        <v>23</v>
      </c>
      <c r="B25" s="2" t="s">
        <v>180</v>
      </c>
      <c r="C25" s="2">
        <v>150</v>
      </c>
      <c r="D25" s="133"/>
      <c r="E25" s="5" t="s">
        <v>23</v>
      </c>
      <c r="F25" s="2" t="s">
        <v>741</v>
      </c>
      <c r="G25" s="2">
        <v>120</v>
      </c>
      <c r="H25" s="133"/>
      <c r="I25" s="5" t="s">
        <v>23</v>
      </c>
      <c r="J25" s="2" t="s">
        <v>1394</v>
      </c>
      <c r="K25" s="25">
        <v>175</v>
      </c>
      <c r="L25" s="133"/>
      <c r="M25" s="5" t="s">
        <v>23</v>
      </c>
      <c r="N25" s="2" t="s">
        <v>1395</v>
      </c>
      <c r="O25" s="2">
        <v>125</v>
      </c>
      <c r="P25" s="133"/>
      <c r="Q25" s="5" t="s">
        <v>23</v>
      </c>
      <c r="R25" s="2"/>
      <c r="S25" s="3"/>
      <c r="T25" s="7"/>
      <c r="U25" s="4"/>
    </row>
    <row r="26" spans="1:21" ht="15.75" customHeight="1">
      <c r="A26" s="5" t="s">
        <v>24</v>
      </c>
      <c r="B26" s="2" t="s">
        <v>1377</v>
      </c>
      <c r="C26" s="2">
        <v>140</v>
      </c>
      <c r="D26" s="133"/>
      <c r="E26" s="5" t="s">
        <v>24</v>
      </c>
      <c r="F26" s="2" t="s">
        <v>1396</v>
      </c>
      <c r="G26" s="2">
        <v>90</v>
      </c>
      <c r="H26" s="133"/>
      <c r="I26" s="5" t="s">
        <v>24</v>
      </c>
      <c r="J26" s="10" t="s">
        <v>1397</v>
      </c>
      <c r="K26" s="25">
        <v>155</v>
      </c>
      <c r="L26" s="133"/>
      <c r="M26" s="18" t="s">
        <v>24</v>
      </c>
      <c r="N26" s="2" t="s">
        <v>1398</v>
      </c>
      <c r="O26" s="2">
        <v>145</v>
      </c>
      <c r="P26" s="133"/>
      <c r="Q26" s="5" t="s">
        <v>24</v>
      </c>
      <c r="R26" s="2"/>
      <c r="S26" s="3"/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3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1399</v>
      </c>
      <c r="C29" s="2">
        <v>150</v>
      </c>
      <c r="D29" s="133"/>
      <c r="E29" s="5" t="s">
        <v>27</v>
      </c>
      <c r="F29" s="2" t="s">
        <v>1400</v>
      </c>
      <c r="G29" s="2">
        <v>120</v>
      </c>
      <c r="H29" s="133"/>
      <c r="I29" s="5" t="s">
        <v>27</v>
      </c>
      <c r="J29" s="2" t="s">
        <v>1401</v>
      </c>
      <c r="K29" s="25">
        <v>165</v>
      </c>
      <c r="L29" s="133"/>
      <c r="M29" s="5" t="s">
        <v>27</v>
      </c>
      <c r="N29" s="2" t="s">
        <v>1402</v>
      </c>
      <c r="O29" s="2">
        <v>140</v>
      </c>
      <c r="P29" s="133"/>
      <c r="Q29" s="5" t="s">
        <v>27</v>
      </c>
      <c r="R29" s="2"/>
      <c r="S29" s="3"/>
      <c r="T29" s="7"/>
    </row>
    <row r="30" spans="1:21" ht="15.75" customHeight="1">
      <c r="A30" s="5" t="s">
        <v>28</v>
      </c>
      <c r="B30" s="2" t="s">
        <v>1355</v>
      </c>
      <c r="C30" s="2"/>
      <c r="D30" s="133"/>
      <c r="E30" s="5" t="s">
        <v>28</v>
      </c>
      <c r="F30" s="2" t="s">
        <v>741</v>
      </c>
      <c r="G30" s="2">
        <v>120</v>
      </c>
      <c r="H30" s="133"/>
      <c r="I30" s="5" t="s">
        <v>28</v>
      </c>
      <c r="J30" s="2" t="s">
        <v>1403</v>
      </c>
      <c r="K30" s="25">
        <f>80+65+40</f>
        <v>185</v>
      </c>
      <c r="L30" s="133"/>
      <c r="M30" s="5" t="s">
        <v>28</v>
      </c>
      <c r="N30" s="2" t="s">
        <v>1355</v>
      </c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2" t="s">
        <v>1404</v>
      </c>
      <c r="C31" s="25">
        <v>190</v>
      </c>
      <c r="D31" s="133"/>
      <c r="E31" s="5" t="s">
        <v>29</v>
      </c>
      <c r="F31" s="2" t="s">
        <v>741</v>
      </c>
      <c r="G31" s="2">
        <v>120</v>
      </c>
      <c r="H31" s="133"/>
      <c r="I31" s="5" t="s">
        <v>29</v>
      </c>
      <c r="J31" s="10" t="s">
        <v>1397</v>
      </c>
      <c r="K31" s="25">
        <v>155</v>
      </c>
      <c r="L31" s="133"/>
      <c r="M31" s="5" t="s">
        <v>29</v>
      </c>
      <c r="N31" s="2" t="s">
        <v>778</v>
      </c>
      <c r="O31" s="2">
        <v>146</v>
      </c>
      <c r="P31" s="133"/>
      <c r="Q31" s="5" t="s">
        <v>29</v>
      </c>
      <c r="R31" s="2"/>
      <c r="S31" s="3"/>
      <c r="T31" s="7"/>
    </row>
    <row r="32" spans="1:21" ht="15.75" customHeight="1">
      <c r="A32" s="5" t="s">
        <v>30</v>
      </c>
      <c r="B32" s="2" t="s">
        <v>180</v>
      </c>
      <c r="C32" s="2">
        <v>150</v>
      </c>
      <c r="D32" s="133"/>
      <c r="E32" s="5" t="s">
        <v>30</v>
      </c>
      <c r="F32" s="2"/>
      <c r="G32" s="2"/>
      <c r="H32" s="133"/>
      <c r="I32" s="5" t="s">
        <v>30</v>
      </c>
      <c r="J32" s="2"/>
      <c r="K32" s="2"/>
      <c r="L32" s="133"/>
      <c r="M32" s="5" t="s">
        <v>30</v>
      </c>
      <c r="N32" s="2"/>
      <c r="O32" s="2"/>
      <c r="P32" s="133"/>
      <c r="Q32" s="5" t="s">
        <v>30</v>
      </c>
      <c r="R32" s="2"/>
      <c r="S32" s="2"/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1405</v>
      </c>
      <c r="G33" s="8">
        <v>110</v>
      </c>
      <c r="H33" s="133"/>
      <c r="I33" s="2" t="s">
        <v>31</v>
      </c>
      <c r="J33" s="2" t="s">
        <v>1081</v>
      </c>
      <c r="K33" s="2">
        <v>150</v>
      </c>
      <c r="L33" s="133"/>
      <c r="M33" s="2" t="s">
        <v>31</v>
      </c>
      <c r="N33" s="8" t="s">
        <v>1406</v>
      </c>
      <c r="O33" s="8">
        <v>150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2" t="s">
        <v>1404</v>
      </c>
      <c r="C34" s="25">
        <v>190</v>
      </c>
      <c r="D34" s="133"/>
      <c r="E34" s="2" t="s">
        <v>32</v>
      </c>
      <c r="F34" s="9" t="s">
        <v>395</v>
      </c>
      <c r="G34" s="8">
        <v>110</v>
      </c>
      <c r="H34" s="133"/>
      <c r="I34" s="2" t="s">
        <v>32</v>
      </c>
      <c r="J34" s="10" t="s">
        <v>1397</v>
      </c>
      <c r="K34" s="25">
        <v>155</v>
      </c>
      <c r="L34" s="133"/>
      <c r="M34" s="2" t="s">
        <v>32</v>
      </c>
      <c r="N34" s="9" t="s">
        <v>1301</v>
      </c>
      <c r="O34" s="74"/>
      <c r="P34" s="133"/>
      <c r="Q34" s="2" t="s">
        <v>32</v>
      </c>
      <c r="R34" s="10"/>
      <c r="S34" s="77"/>
      <c r="T34" s="7"/>
      <c r="U34" s="4"/>
    </row>
    <row r="35" spans="1:21" ht="15.75" customHeight="1">
      <c r="A35" s="2" t="s">
        <v>33</v>
      </c>
      <c r="B35" s="2" t="s">
        <v>52</v>
      </c>
      <c r="C35" s="8"/>
      <c r="D35" s="133"/>
      <c r="E35" s="2" t="s">
        <v>33</v>
      </c>
      <c r="F35" s="2" t="s">
        <v>52</v>
      </c>
      <c r="G35" s="8"/>
      <c r="H35" s="133"/>
      <c r="I35" s="2" t="s">
        <v>33</v>
      </c>
      <c r="J35" s="2" t="s">
        <v>1407</v>
      </c>
      <c r="K35" s="25">
        <v>175</v>
      </c>
      <c r="L35" s="133"/>
      <c r="M35" s="2" t="s">
        <v>33</v>
      </c>
      <c r="N35" s="8" t="s">
        <v>1022</v>
      </c>
      <c r="O35" s="23">
        <v>154</v>
      </c>
      <c r="P35" s="133"/>
      <c r="Q35" s="2" t="s">
        <v>33</v>
      </c>
      <c r="R35" s="2"/>
      <c r="S35" s="2"/>
      <c r="T35" s="7"/>
      <c r="U35" s="4"/>
    </row>
    <row r="36" spans="1:21" ht="15.75" customHeight="1">
      <c r="A36" s="2" t="s">
        <v>34</v>
      </c>
      <c r="B36" s="8" t="s">
        <v>156</v>
      </c>
      <c r="C36" s="8">
        <v>140</v>
      </c>
      <c r="D36" s="128"/>
      <c r="E36" s="2" t="s">
        <v>34</v>
      </c>
      <c r="F36" s="8" t="s">
        <v>741</v>
      </c>
      <c r="G36" s="8">
        <v>120</v>
      </c>
      <c r="H36" s="128"/>
      <c r="I36" s="2" t="s">
        <v>34</v>
      </c>
      <c r="J36" s="2" t="s">
        <v>1381</v>
      </c>
      <c r="K36" s="2">
        <v>145</v>
      </c>
      <c r="L36" s="128"/>
      <c r="M36" s="2" t="s">
        <v>34</v>
      </c>
      <c r="N36" s="8" t="s">
        <v>1408</v>
      </c>
      <c r="O36" s="8">
        <v>132</v>
      </c>
      <c r="P36" s="128"/>
      <c r="Q36" s="2" t="s">
        <v>34</v>
      </c>
      <c r="R36" s="2"/>
      <c r="S36" s="2"/>
      <c r="T36" s="7"/>
      <c r="U36" s="4"/>
    </row>
    <row r="37" spans="1:21" ht="15.75" customHeight="1">
      <c r="A37" s="12" t="s">
        <v>37</v>
      </c>
      <c r="C37" s="4">
        <f>SUM((C3:C36))</f>
        <v>2170</v>
      </c>
      <c r="E37" s="4" t="s">
        <v>37</v>
      </c>
      <c r="G37" s="4">
        <f>SUM(G2:G36)</f>
        <v>2090</v>
      </c>
      <c r="I37" s="12" t="s">
        <v>37</v>
      </c>
      <c r="J37" s="12"/>
      <c r="K37" s="12">
        <f>SUM(K2:K36)</f>
        <v>2905</v>
      </c>
      <c r="M37" s="12" t="s">
        <v>37</v>
      </c>
      <c r="O37" s="4">
        <f>SUM(O2:O36)</f>
        <v>1887</v>
      </c>
      <c r="Q37" s="12" t="s">
        <v>37</v>
      </c>
      <c r="R37" s="12"/>
      <c r="S37" s="12">
        <f>SUM((S3:S36))</f>
        <v>0</v>
      </c>
    </row>
    <row r="38" spans="1:21" ht="15.75" customHeight="1">
      <c r="A38" s="12" t="s">
        <v>38</v>
      </c>
      <c r="C38" s="4">
        <v>2260</v>
      </c>
      <c r="E38" s="4" t="s">
        <v>38</v>
      </c>
      <c r="G38" s="4">
        <v>2090</v>
      </c>
      <c r="I38" s="12" t="s">
        <v>38</v>
      </c>
      <c r="J38" s="12"/>
      <c r="K38" s="12">
        <v>2890</v>
      </c>
      <c r="M38" s="12" t="s">
        <v>38</v>
      </c>
      <c r="O38" s="4">
        <v>1899</v>
      </c>
      <c r="Q38" s="12" t="s">
        <v>38</v>
      </c>
      <c r="R38" s="12"/>
      <c r="S38" s="12"/>
    </row>
    <row r="39" spans="1:21" ht="15.75" customHeight="1">
      <c r="A39" s="12" t="s">
        <v>39</v>
      </c>
      <c r="C39" s="4">
        <f>SUMIF(C3:C36, "&gt;150")-COUNTIF(C3:C36, "&gt;150")*150</f>
        <v>120</v>
      </c>
      <c r="E39" s="12" t="s">
        <v>39</v>
      </c>
      <c r="G39" s="4">
        <f>SUMIF(G3:G36, "&gt;150")-COUNTIF(G3:G36, "&gt;150")*150</f>
        <v>0</v>
      </c>
      <c r="I39" s="12" t="s">
        <v>39</v>
      </c>
      <c r="K39" s="4">
        <f>SUMIF(K3:K36, "&gt;150")-COUNTIF(K3:K36, "&gt;150")*150</f>
        <v>410</v>
      </c>
      <c r="M39" s="12" t="s">
        <v>39</v>
      </c>
      <c r="O39" s="4">
        <f>SUMIF(O3:O36, "&gt;150")-COUNTIF(O3:O36, "&gt;150")*150</f>
        <v>14</v>
      </c>
      <c r="Q39" s="12" t="s">
        <v>39</v>
      </c>
      <c r="S39" s="4">
        <f>SUMIF(S3:S36, "&gt;150")-COUNTIF(S3:S36, "&gt;150")*150</f>
        <v>0</v>
      </c>
    </row>
    <row r="40" spans="1:21" ht="15.75" customHeight="1">
      <c r="A40" s="12" t="s">
        <v>40</v>
      </c>
      <c r="C40" s="4">
        <f>C38-C39</f>
        <v>2140</v>
      </c>
      <c r="E40" s="12" t="s">
        <v>40</v>
      </c>
      <c r="G40" s="4">
        <f>G38-G39</f>
        <v>2090</v>
      </c>
      <c r="I40" s="12" t="s">
        <v>40</v>
      </c>
      <c r="K40" s="4">
        <f>K38-K39</f>
        <v>2480</v>
      </c>
      <c r="M40" s="12" t="s">
        <v>40</v>
      </c>
      <c r="O40" s="4">
        <f>O38-O39</f>
        <v>1885</v>
      </c>
      <c r="Q40" s="12" t="s">
        <v>40</v>
      </c>
      <c r="S40" s="4">
        <f>S38-S39</f>
        <v>0</v>
      </c>
    </row>
    <row r="41" spans="1:21" ht="15.75" customHeight="1">
      <c r="A41" s="12"/>
      <c r="I41" s="12"/>
      <c r="J41" s="12"/>
      <c r="K41" s="12"/>
      <c r="M41" s="12"/>
    </row>
    <row r="42" spans="1:21" ht="15.75" customHeight="1">
      <c r="A42" s="12"/>
      <c r="I42" s="12"/>
      <c r="J42" s="12"/>
      <c r="K42" s="12"/>
      <c r="M42" s="12"/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 K4">
    <cfRule type="cellIs" dxfId="48" priority="1" operator="greaterThan">
      <formula>150</formula>
    </cfRule>
  </conditionalFormatting>
  <conditionalFormatting sqref="C3:C18 K3:K36 G3:G36 O3:O36 S3:S36 C20:C36">
    <cfRule type="cellIs" dxfId="47" priority="2" operator="greaterThan">
      <formula>150</formula>
    </cfRule>
  </conditionalFormatting>
  <hyperlinks>
    <hyperlink ref="F2" r:id="rId1" xr:uid="{00000000-0004-0000-1C00-000000000000}"/>
    <hyperlink ref="J2" r:id="rId2" xr:uid="{00000000-0004-0000-1C00-000001000000}"/>
    <hyperlink ref="N2" r:id="rId3" xr:uid="{00000000-0004-0000-1C00-000002000000}"/>
  </hyperlinks>
  <pageMargins left="0.7" right="0.7" top="0.75" bottom="0.75" header="0.3" footer="0.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V1005"/>
  <sheetViews>
    <sheetView workbookViewId="0"/>
  </sheetViews>
  <sheetFormatPr baseColWidth="10" defaultColWidth="12.6640625" defaultRowHeight="15.75" customHeight="1"/>
  <cols>
    <col min="2" max="2" width="32.1640625" customWidth="1"/>
    <col min="4" max="4" width="4.83203125" customWidth="1"/>
    <col min="6" max="6" width="41.1640625" customWidth="1"/>
    <col min="8" max="8" width="5.1640625" customWidth="1"/>
    <col min="10" max="10" width="19.33203125" customWidth="1"/>
    <col min="12" max="12" width="4.33203125" customWidth="1"/>
    <col min="14" max="14" width="33.1640625" customWidth="1"/>
    <col min="16" max="16" width="4.83203125" customWidth="1"/>
    <col min="18" max="18" width="33" customWidth="1"/>
  </cols>
  <sheetData>
    <row r="1" spans="1:22" ht="17">
      <c r="A1" s="127"/>
      <c r="B1" s="129">
        <v>45810</v>
      </c>
      <c r="C1" s="130"/>
      <c r="D1" s="127"/>
      <c r="E1" s="127"/>
      <c r="F1" s="129">
        <v>45811</v>
      </c>
      <c r="G1" s="130"/>
      <c r="H1" s="127"/>
      <c r="I1" s="127"/>
      <c r="J1" s="129">
        <v>45812</v>
      </c>
      <c r="K1" s="130"/>
      <c r="L1" s="127"/>
      <c r="M1" s="127"/>
      <c r="N1" s="129">
        <v>45813</v>
      </c>
      <c r="O1" s="130"/>
      <c r="P1" s="127"/>
      <c r="Q1" s="127"/>
      <c r="R1" s="129">
        <v>45814</v>
      </c>
      <c r="S1" s="130"/>
      <c r="U1" s="135"/>
      <c r="V1" s="132"/>
    </row>
    <row r="2" spans="1:22" ht="15.75" customHeight="1">
      <c r="A2" s="128"/>
      <c r="B2" s="96" t="s">
        <v>1409</v>
      </c>
      <c r="C2" s="2" t="s">
        <v>0</v>
      </c>
      <c r="D2" s="133"/>
      <c r="E2" s="128"/>
      <c r="F2" s="26" t="s">
        <v>1027</v>
      </c>
      <c r="G2" s="2" t="s">
        <v>0</v>
      </c>
      <c r="H2" s="133"/>
      <c r="I2" s="128"/>
      <c r="J2" s="26" t="s">
        <v>1310</v>
      </c>
      <c r="K2" s="2" t="s">
        <v>0</v>
      </c>
      <c r="L2" s="133"/>
      <c r="M2" s="128"/>
      <c r="N2" s="100" t="s">
        <v>1410</v>
      </c>
      <c r="O2" s="2" t="s">
        <v>0</v>
      </c>
      <c r="P2" s="133"/>
      <c r="Q2" s="128"/>
      <c r="R2" s="15">
        <v>418</v>
      </c>
      <c r="S2" s="3" t="s">
        <v>0</v>
      </c>
      <c r="U2" s="4"/>
      <c r="V2" s="4"/>
    </row>
    <row r="3" spans="1:22" ht="15.75" customHeight="1">
      <c r="A3" s="5" t="s">
        <v>1</v>
      </c>
      <c r="B3" s="2" t="s">
        <v>1411</v>
      </c>
      <c r="C3" s="2">
        <v>147</v>
      </c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1412</v>
      </c>
      <c r="O3" s="2">
        <v>150</v>
      </c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3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1413</v>
      </c>
      <c r="O5" s="2">
        <v>140</v>
      </c>
      <c r="P5" s="133"/>
      <c r="Q5" s="5" t="s">
        <v>3</v>
      </c>
      <c r="R5" s="2" t="s">
        <v>1414</v>
      </c>
      <c r="S5" s="79">
        <v>170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3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3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3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3"/>
      <c r="T9" s="7"/>
    </row>
    <row r="10" spans="1:22" ht="15.75" customHeight="1">
      <c r="A10" s="5" t="s">
        <v>8</v>
      </c>
      <c r="B10" s="8"/>
      <c r="C10" s="8"/>
      <c r="D10" s="133"/>
      <c r="E10" s="5" t="s">
        <v>8</v>
      </c>
      <c r="F10" s="2" t="s">
        <v>1415</v>
      </c>
      <c r="G10" s="2">
        <v>140</v>
      </c>
      <c r="H10" s="133"/>
      <c r="I10" s="5" t="s">
        <v>8</v>
      </c>
      <c r="J10" s="2" t="s">
        <v>1345</v>
      </c>
      <c r="K10" s="2">
        <v>130</v>
      </c>
      <c r="L10" s="133"/>
      <c r="M10" s="5" t="s">
        <v>8</v>
      </c>
      <c r="N10" s="2"/>
      <c r="O10" s="2"/>
      <c r="P10" s="133"/>
      <c r="Q10" s="5" t="s">
        <v>8</v>
      </c>
      <c r="R10" s="2" t="s">
        <v>287</v>
      </c>
      <c r="S10" s="3">
        <v>150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3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3"/>
      <c r="T12" s="7"/>
    </row>
    <row r="13" spans="1:22" ht="15.75" customHeight="1">
      <c r="A13" s="5" t="s">
        <v>11</v>
      </c>
      <c r="B13" s="2" t="s">
        <v>1416</v>
      </c>
      <c r="C13" s="2">
        <v>148</v>
      </c>
      <c r="D13" s="133"/>
      <c r="E13" s="5" t="s">
        <v>11</v>
      </c>
      <c r="F13" s="2" t="s">
        <v>52</v>
      </c>
      <c r="G13" s="2"/>
      <c r="H13" s="133"/>
      <c r="I13" s="5" t="s">
        <v>11</v>
      </c>
      <c r="J13" s="2" t="s">
        <v>1354</v>
      </c>
      <c r="K13" s="2">
        <v>130</v>
      </c>
      <c r="L13" s="133"/>
      <c r="M13" s="5" t="s">
        <v>11</v>
      </c>
      <c r="N13" s="2" t="s">
        <v>1412</v>
      </c>
      <c r="O13" s="2">
        <v>150</v>
      </c>
      <c r="P13" s="133"/>
      <c r="Q13" s="5" t="s">
        <v>11</v>
      </c>
      <c r="R13" s="2" t="s">
        <v>1417</v>
      </c>
      <c r="S13" s="3">
        <v>150</v>
      </c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3"/>
      <c r="T14" s="7"/>
    </row>
    <row r="15" spans="1:22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1354</v>
      </c>
      <c r="K15" s="2">
        <v>130</v>
      </c>
      <c r="L15" s="133"/>
      <c r="M15" s="5" t="s">
        <v>13</v>
      </c>
      <c r="N15" s="2" t="s">
        <v>1418</v>
      </c>
      <c r="O15" s="2">
        <v>130</v>
      </c>
      <c r="P15" s="133"/>
      <c r="Q15" s="5" t="s">
        <v>13</v>
      </c>
      <c r="R15" s="2" t="s">
        <v>287</v>
      </c>
      <c r="S15" s="3">
        <v>150</v>
      </c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 t="s">
        <v>1354</v>
      </c>
      <c r="K16" s="2">
        <v>130</v>
      </c>
      <c r="L16" s="133"/>
      <c r="M16" s="5" t="s">
        <v>14</v>
      </c>
      <c r="N16" s="2" t="s">
        <v>1419</v>
      </c>
      <c r="O16" s="2">
        <v>130</v>
      </c>
      <c r="P16" s="133"/>
      <c r="Q16" s="5" t="s">
        <v>14</v>
      </c>
      <c r="R16" s="2" t="s">
        <v>1420</v>
      </c>
      <c r="S16" s="3">
        <v>120</v>
      </c>
      <c r="T16" s="7"/>
    </row>
    <row r="17" spans="1:21" ht="15.75" customHeight="1">
      <c r="A17" s="5" t="s">
        <v>15</v>
      </c>
      <c r="B17" s="8" t="s">
        <v>1421</v>
      </c>
      <c r="C17" s="8">
        <v>139</v>
      </c>
      <c r="D17" s="133"/>
      <c r="E17" s="5" t="s">
        <v>15</v>
      </c>
      <c r="F17" s="2" t="s">
        <v>1422</v>
      </c>
      <c r="G17" s="2">
        <v>115</v>
      </c>
      <c r="H17" s="133"/>
      <c r="I17" s="5" t="s">
        <v>15</v>
      </c>
      <c r="J17" s="2" t="s">
        <v>1314</v>
      </c>
      <c r="K17" s="2">
        <v>110</v>
      </c>
      <c r="L17" s="133"/>
      <c r="M17" s="5" t="s">
        <v>15</v>
      </c>
      <c r="N17" s="2" t="s">
        <v>1423</v>
      </c>
      <c r="O17" s="2">
        <v>150</v>
      </c>
      <c r="P17" s="133"/>
      <c r="Q17" s="5" t="s">
        <v>15</v>
      </c>
      <c r="R17" s="2"/>
      <c r="S17" s="3"/>
      <c r="T17" s="7"/>
      <c r="U17" s="4"/>
    </row>
    <row r="18" spans="1:21" ht="15.75" customHeight="1">
      <c r="A18" s="5" t="s">
        <v>16</v>
      </c>
      <c r="B18" s="2" t="s">
        <v>1424</v>
      </c>
      <c r="C18" s="2">
        <v>140</v>
      </c>
      <c r="D18" s="133"/>
      <c r="E18" s="5" t="s">
        <v>16</v>
      </c>
      <c r="F18" s="2" t="s">
        <v>54</v>
      </c>
      <c r="G18" s="2"/>
      <c r="H18" s="133"/>
      <c r="I18" s="5" t="s">
        <v>16</v>
      </c>
      <c r="J18" s="2" t="s">
        <v>54</v>
      </c>
      <c r="K18" s="2"/>
      <c r="L18" s="133"/>
      <c r="M18" s="5" t="s">
        <v>16</v>
      </c>
      <c r="N18" s="2" t="s">
        <v>1412</v>
      </c>
      <c r="O18" s="2">
        <v>150</v>
      </c>
      <c r="P18" s="133"/>
      <c r="Q18" s="5" t="s">
        <v>16</v>
      </c>
      <c r="R18" s="2" t="s">
        <v>54</v>
      </c>
      <c r="S18" s="3"/>
      <c r="T18" s="7"/>
    </row>
    <row r="19" spans="1:21" ht="15.75" customHeight="1">
      <c r="A19" s="5" t="s">
        <v>17</v>
      </c>
      <c r="B19" s="2" t="s">
        <v>1416</v>
      </c>
      <c r="C19" s="2">
        <v>148</v>
      </c>
      <c r="D19" s="133"/>
      <c r="E19" s="5" t="s">
        <v>17</v>
      </c>
      <c r="F19" s="2" t="s">
        <v>1415</v>
      </c>
      <c r="G19" s="2">
        <v>140</v>
      </c>
      <c r="H19" s="133"/>
      <c r="I19" s="5" t="s">
        <v>17</v>
      </c>
      <c r="J19" s="2" t="s">
        <v>1354</v>
      </c>
      <c r="K19" s="2">
        <v>130</v>
      </c>
      <c r="L19" s="133"/>
      <c r="M19" s="5" t="s">
        <v>17</v>
      </c>
      <c r="N19" s="2" t="s">
        <v>72</v>
      </c>
      <c r="O19" s="2"/>
      <c r="P19" s="133"/>
      <c r="Q19" s="5" t="s">
        <v>17</v>
      </c>
      <c r="R19" s="2" t="s">
        <v>54</v>
      </c>
      <c r="S19" s="3"/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1354</v>
      </c>
      <c r="K20" s="2">
        <v>130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990</v>
      </c>
      <c r="S20" s="3">
        <v>140</v>
      </c>
      <c r="T20" s="7"/>
      <c r="U20" s="4"/>
    </row>
    <row r="21" spans="1:21" ht="15.75" customHeight="1">
      <c r="A21" s="5" t="s">
        <v>19</v>
      </c>
      <c r="B21" s="2" t="s">
        <v>1425</v>
      </c>
      <c r="C21" s="2">
        <v>144</v>
      </c>
      <c r="D21" s="133"/>
      <c r="E21" s="5" t="s">
        <v>19</v>
      </c>
      <c r="F21" s="2" t="s">
        <v>1426</v>
      </c>
      <c r="G21" s="2">
        <v>100</v>
      </c>
      <c r="H21" s="133"/>
      <c r="I21" s="5" t="s">
        <v>19</v>
      </c>
      <c r="J21" s="2" t="s">
        <v>1320</v>
      </c>
      <c r="K21" s="2">
        <v>130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3"/>
      <c r="T21" s="7"/>
      <c r="U21" s="4"/>
    </row>
    <row r="22" spans="1:21" ht="15.75" customHeight="1">
      <c r="A22" s="5" t="s">
        <v>20</v>
      </c>
      <c r="B22" s="2" t="s">
        <v>1411</v>
      </c>
      <c r="C22" s="2">
        <v>147</v>
      </c>
      <c r="D22" s="133"/>
      <c r="E22" s="5" t="s">
        <v>20</v>
      </c>
      <c r="F22" s="2" t="s">
        <v>1427</v>
      </c>
      <c r="G22" s="2">
        <v>140</v>
      </c>
      <c r="H22" s="133"/>
      <c r="I22" s="5" t="s">
        <v>20</v>
      </c>
      <c r="J22" s="2" t="s">
        <v>1345</v>
      </c>
      <c r="K22" s="2">
        <v>130</v>
      </c>
      <c r="L22" s="133"/>
      <c r="M22" s="5" t="s">
        <v>20</v>
      </c>
      <c r="N22" s="2" t="s">
        <v>1428</v>
      </c>
      <c r="O22" s="2">
        <f>110+30</f>
        <v>140</v>
      </c>
      <c r="P22" s="133"/>
      <c r="Q22" s="5" t="s">
        <v>20</v>
      </c>
      <c r="R22" s="2"/>
      <c r="S22" s="3">
        <v>150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3"/>
      <c r="T23" s="7"/>
      <c r="U23" s="4"/>
    </row>
    <row r="24" spans="1:21" ht="15.75" customHeight="1">
      <c r="A24" s="5" t="s">
        <v>22</v>
      </c>
      <c r="B24" s="2" t="s">
        <v>1429</v>
      </c>
      <c r="C24" s="2">
        <f t="shared" ref="C24:C25" si="0">72+20+15+41</f>
        <v>148</v>
      </c>
      <c r="D24" s="133"/>
      <c r="E24" s="5" t="s">
        <v>22</v>
      </c>
      <c r="F24" s="2"/>
      <c r="G24" s="2"/>
      <c r="H24" s="133"/>
      <c r="I24" s="5" t="s">
        <v>22</v>
      </c>
      <c r="J24" s="2"/>
      <c r="K24" s="2"/>
      <c r="L24" s="133"/>
      <c r="M24" s="5" t="s">
        <v>22</v>
      </c>
      <c r="N24" s="2"/>
      <c r="O24" s="2"/>
      <c r="P24" s="133"/>
      <c r="Q24" s="5" t="s">
        <v>22</v>
      </c>
      <c r="R24" s="2"/>
      <c r="S24" s="3"/>
      <c r="T24" s="7"/>
    </row>
    <row r="25" spans="1:21" ht="15.75" customHeight="1">
      <c r="A25" s="18" t="s">
        <v>23</v>
      </c>
      <c r="B25" s="2" t="s">
        <v>1429</v>
      </c>
      <c r="C25" s="2">
        <f t="shared" si="0"/>
        <v>148</v>
      </c>
      <c r="D25" s="133"/>
      <c r="E25" s="5" t="s">
        <v>23</v>
      </c>
      <c r="F25" s="2" t="s">
        <v>1430</v>
      </c>
      <c r="G25" s="2">
        <v>120</v>
      </c>
      <c r="H25" s="133"/>
      <c r="I25" s="5" t="s">
        <v>23</v>
      </c>
      <c r="J25" s="2" t="s">
        <v>1345</v>
      </c>
      <c r="K25" s="2">
        <v>130</v>
      </c>
      <c r="L25" s="133"/>
      <c r="M25" s="5" t="s">
        <v>23</v>
      </c>
      <c r="N25" s="2" t="s">
        <v>1431</v>
      </c>
      <c r="O25" s="2">
        <v>135</v>
      </c>
      <c r="P25" s="133"/>
      <c r="Q25" s="5" t="s">
        <v>23</v>
      </c>
      <c r="R25" s="2" t="s">
        <v>1432</v>
      </c>
      <c r="S25" s="3">
        <v>150</v>
      </c>
      <c r="T25" s="7"/>
      <c r="U25" s="4"/>
    </row>
    <row r="26" spans="1:21" ht="15.75" customHeight="1">
      <c r="A26" s="5" t="s">
        <v>24</v>
      </c>
      <c r="B26" s="2" t="s">
        <v>1433</v>
      </c>
      <c r="C26" s="2">
        <v>149</v>
      </c>
      <c r="D26" s="133"/>
      <c r="E26" s="5" t="s">
        <v>24</v>
      </c>
      <c r="F26" s="2" t="s">
        <v>1434</v>
      </c>
      <c r="G26" s="2">
        <v>115</v>
      </c>
      <c r="H26" s="133"/>
      <c r="I26" s="5" t="s">
        <v>24</v>
      </c>
      <c r="J26" s="2" t="s">
        <v>1345</v>
      </c>
      <c r="K26" s="2">
        <v>130</v>
      </c>
      <c r="L26" s="133"/>
      <c r="M26" s="5" t="s">
        <v>24</v>
      </c>
      <c r="N26" s="2" t="s">
        <v>1435</v>
      </c>
      <c r="O26" s="2">
        <v>125</v>
      </c>
      <c r="P26" s="133"/>
      <c r="Q26" s="5" t="s">
        <v>24</v>
      </c>
      <c r="R26" s="2" t="s">
        <v>1113</v>
      </c>
      <c r="S26" s="3">
        <v>150</v>
      </c>
      <c r="T26" s="7"/>
    </row>
    <row r="27" spans="1:21" ht="15.75" customHeight="1">
      <c r="A27" s="5" t="s">
        <v>25</v>
      </c>
      <c r="B27" s="2" t="s">
        <v>1436</v>
      </c>
      <c r="C27" s="2">
        <v>145</v>
      </c>
      <c r="D27" s="133"/>
      <c r="E27" s="5" t="s">
        <v>25</v>
      </c>
      <c r="F27" s="2"/>
      <c r="G27" s="2"/>
      <c r="H27" s="133"/>
      <c r="I27" s="18" t="s">
        <v>25</v>
      </c>
      <c r="J27" s="2" t="s">
        <v>1354</v>
      </c>
      <c r="K27" s="2">
        <v>130</v>
      </c>
      <c r="L27" s="133"/>
      <c r="M27" s="5" t="s">
        <v>25</v>
      </c>
      <c r="N27" s="2" t="s">
        <v>1428</v>
      </c>
      <c r="O27" s="2">
        <v>130</v>
      </c>
      <c r="P27" s="133"/>
      <c r="Q27" s="5" t="s">
        <v>25</v>
      </c>
      <c r="R27" s="2" t="s">
        <v>990</v>
      </c>
      <c r="S27" s="3">
        <v>140</v>
      </c>
      <c r="T27" s="7"/>
      <c r="U27" s="4"/>
    </row>
    <row r="28" spans="1:21" ht="15.75" customHeight="1">
      <c r="A28" s="5" t="s">
        <v>26</v>
      </c>
      <c r="B28" s="8" t="s">
        <v>1437</v>
      </c>
      <c r="C28" s="8">
        <v>149</v>
      </c>
      <c r="D28" s="133"/>
      <c r="E28" s="18" t="s">
        <v>26</v>
      </c>
      <c r="F28" s="2" t="s">
        <v>1415</v>
      </c>
      <c r="G28" s="2">
        <v>140</v>
      </c>
      <c r="H28" s="133"/>
      <c r="I28" s="5" t="s">
        <v>26</v>
      </c>
      <c r="J28" s="2" t="s">
        <v>1438</v>
      </c>
      <c r="K28" s="2">
        <v>110</v>
      </c>
      <c r="L28" s="133"/>
      <c r="M28" s="5" t="s">
        <v>26</v>
      </c>
      <c r="O28" s="2"/>
      <c r="P28" s="133"/>
      <c r="Q28" s="5" t="s">
        <v>26</v>
      </c>
      <c r="R28" s="2"/>
      <c r="S28" s="3"/>
      <c r="T28" s="7"/>
    </row>
    <row r="29" spans="1:21" ht="15.75" customHeight="1">
      <c r="A29" s="5" t="s">
        <v>27</v>
      </c>
      <c r="B29" s="2" t="s">
        <v>1439</v>
      </c>
      <c r="C29" s="2">
        <v>150</v>
      </c>
      <c r="D29" s="133"/>
      <c r="E29" s="5" t="s">
        <v>27</v>
      </c>
      <c r="F29" s="2" t="s">
        <v>1440</v>
      </c>
      <c r="G29" s="2">
        <v>90</v>
      </c>
      <c r="H29" s="133"/>
      <c r="I29" s="5" t="s">
        <v>27</v>
      </c>
      <c r="J29" s="2" t="s">
        <v>1441</v>
      </c>
      <c r="K29" s="2">
        <v>130</v>
      </c>
      <c r="L29" s="133"/>
      <c r="M29" s="18" t="s">
        <v>27</v>
      </c>
      <c r="N29" s="2" t="s">
        <v>1442</v>
      </c>
      <c r="O29" s="2">
        <v>150</v>
      </c>
      <c r="P29" s="133"/>
      <c r="Q29" s="5" t="s">
        <v>27</v>
      </c>
      <c r="R29" s="2" t="s">
        <v>72</v>
      </c>
      <c r="S29" s="3"/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3"/>
      <c r="T30" s="7"/>
    </row>
    <row r="31" spans="1:21" ht="15.75" customHeight="1">
      <c r="A31" s="5" t="s">
        <v>29</v>
      </c>
      <c r="B31" s="8" t="s">
        <v>1443</v>
      </c>
      <c r="C31" s="8">
        <f>77+60</f>
        <v>137</v>
      </c>
      <c r="D31" s="133"/>
      <c r="E31" s="5" t="s">
        <v>29</v>
      </c>
      <c r="F31" s="2" t="s">
        <v>1444</v>
      </c>
      <c r="G31" s="2">
        <v>150</v>
      </c>
      <c r="H31" s="133"/>
      <c r="I31" s="5" t="s">
        <v>29</v>
      </c>
      <c r="J31" s="2" t="s">
        <v>1345</v>
      </c>
      <c r="K31" s="2">
        <v>130</v>
      </c>
      <c r="L31" s="133"/>
      <c r="M31" s="5" t="s">
        <v>29</v>
      </c>
      <c r="N31" s="2" t="s">
        <v>1445</v>
      </c>
      <c r="O31" s="2">
        <f>100+30</f>
        <v>130</v>
      </c>
      <c r="P31" s="133"/>
      <c r="Q31" s="18" t="s">
        <v>29</v>
      </c>
      <c r="R31" s="2" t="s">
        <v>287</v>
      </c>
      <c r="S31" s="3">
        <v>150</v>
      </c>
      <c r="T31" s="7"/>
    </row>
    <row r="32" spans="1:21" ht="15.75" customHeight="1">
      <c r="A32" s="5" t="s">
        <v>30</v>
      </c>
      <c r="B32" s="2" t="s">
        <v>1446</v>
      </c>
      <c r="C32" s="2">
        <v>147</v>
      </c>
      <c r="D32" s="133"/>
      <c r="E32" s="5" t="s">
        <v>30</v>
      </c>
      <c r="F32" s="2" t="s">
        <v>1447</v>
      </c>
      <c r="G32" s="2">
        <v>140</v>
      </c>
      <c r="H32" s="133"/>
      <c r="I32" s="5" t="s">
        <v>30</v>
      </c>
      <c r="J32" s="2" t="s">
        <v>1448</v>
      </c>
      <c r="K32" s="2">
        <v>130</v>
      </c>
      <c r="L32" s="133"/>
      <c r="M32" s="5" t="s">
        <v>30</v>
      </c>
      <c r="N32" s="2" t="s">
        <v>1449</v>
      </c>
      <c r="O32" s="2">
        <v>100</v>
      </c>
      <c r="P32" s="133"/>
      <c r="Q32" s="5" t="s">
        <v>30</v>
      </c>
      <c r="R32" s="2" t="s">
        <v>1450</v>
      </c>
      <c r="S32" s="2">
        <v>139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1451</v>
      </c>
      <c r="G33" s="8">
        <v>90</v>
      </c>
      <c r="H33" s="133"/>
      <c r="I33" s="2" t="s">
        <v>31</v>
      </c>
      <c r="J33" s="2" t="s">
        <v>1452</v>
      </c>
      <c r="K33" s="2">
        <v>130</v>
      </c>
      <c r="L33" s="133"/>
      <c r="M33" s="2" t="s">
        <v>31</v>
      </c>
      <c r="N33" s="8" t="s">
        <v>1453</v>
      </c>
      <c r="O33" s="8">
        <v>140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/>
      <c r="C34" s="8"/>
      <c r="D34" s="133"/>
      <c r="E34" s="2" t="s">
        <v>32</v>
      </c>
      <c r="F34" s="9" t="s">
        <v>1301</v>
      </c>
      <c r="G34" s="8"/>
      <c r="H34" s="133"/>
      <c r="I34" s="2" t="s">
        <v>32</v>
      </c>
      <c r="J34" s="2" t="s">
        <v>1301</v>
      </c>
      <c r="K34" s="8"/>
      <c r="L34" s="133"/>
      <c r="M34" s="2" t="s">
        <v>32</v>
      </c>
      <c r="N34" s="9" t="s">
        <v>1301</v>
      </c>
      <c r="O34" s="8"/>
      <c r="P34" s="133"/>
      <c r="Q34" s="2" t="s">
        <v>32</v>
      </c>
      <c r="R34" s="10"/>
      <c r="S34" s="77"/>
      <c r="T34" s="7"/>
      <c r="U34" s="4"/>
    </row>
    <row r="35" spans="1:21" ht="15.75" customHeight="1">
      <c r="A35" s="2" t="s">
        <v>33</v>
      </c>
      <c r="B35" s="8" t="s">
        <v>1454</v>
      </c>
      <c r="C35" s="23">
        <v>153</v>
      </c>
      <c r="D35" s="133"/>
      <c r="E35" s="2" t="s">
        <v>33</v>
      </c>
      <c r="F35" s="8" t="s">
        <v>1455</v>
      </c>
      <c r="G35" s="23">
        <v>160</v>
      </c>
      <c r="H35" s="133"/>
      <c r="I35" s="2" t="s">
        <v>33</v>
      </c>
      <c r="J35" s="2" t="s">
        <v>1448</v>
      </c>
      <c r="K35" s="2">
        <v>130</v>
      </c>
      <c r="L35" s="133"/>
      <c r="M35" s="2" t="s">
        <v>33</v>
      </c>
      <c r="N35" s="8" t="s">
        <v>1456</v>
      </c>
      <c r="O35" s="23">
        <v>165</v>
      </c>
      <c r="P35" s="133"/>
      <c r="Q35" s="2" t="s">
        <v>33</v>
      </c>
      <c r="R35" s="2" t="s">
        <v>1360</v>
      </c>
      <c r="S35" s="2">
        <v>145</v>
      </c>
      <c r="T35" s="7"/>
      <c r="U35" s="4"/>
    </row>
    <row r="36" spans="1:21" ht="15.75" customHeight="1">
      <c r="A36" s="2" t="s">
        <v>34</v>
      </c>
      <c r="B36" s="8" t="s">
        <v>1457</v>
      </c>
      <c r="C36" s="8">
        <v>139</v>
      </c>
      <c r="D36" s="128"/>
      <c r="E36" s="2" t="s">
        <v>34</v>
      </c>
      <c r="F36" s="8" t="s">
        <v>1458</v>
      </c>
      <c r="G36" s="8">
        <v>145</v>
      </c>
      <c r="H36" s="128"/>
      <c r="I36" s="2" t="s">
        <v>34</v>
      </c>
      <c r="J36" s="2" t="s">
        <v>1441</v>
      </c>
      <c r="K36" s="2">
        <v>130</v>
      </c>
      <c r="L36" s="128"/>
      <c r="M36" s="2" t="s">
        <v>34</v>
      </c>
      <c r="N36" s="8" t="s">
        <v>1459</v>
      </c>
      <c r="O36" s="8">
        <v>150</v>
      </c>
      <c r="P36" s="128"/>
      <c r="Q36" s="2" t="s">
        <v>34</v>
      </c>
      <c r="R36" s="2" t="s">
        <v>1460</v>
      </c>
      <c r="S36" s="2">
        <v>140</v>
      </c>
      <c r="T36" s="7"/>
      <c r="U36" s="4"/>
    </row>
    <row r="37" spans="1:21" ht="17">
      <c r="A37" s="2" t="s">
        <v>35</v>
      </c>
      <c r="B37" s="8" t="s">
        <v>1443</v>
      </c>
      <c r="C37" s="8">
        <f t="shared" ref="C37:C38" si="1">77+60</f>
        <v>137</v>
      </c>
      <c r="D37" s="11"/>
      <c r="E37" s="2" t="s">
        <v>35</v>
      </c>
      <c r="F37" s="8" t="s">
        <v>1461</v>
      </c>
      <c r="G37" s="8">
        <v>120</v>
      </c>
      <c r="H37" s="11"/>
      <c r="I37" s="2" t="s">
        <v>35</v>
      </c>
      <c r="J37" s="8" t="s">
        <v>1448</v>
      </c>
      <c r="K37" s="8">
        <v>130</v>
      </c>
      <c r="L37" s="11"/>
      <c r="M37" s="2" t="s">
        <v>35</v>
      </c>
      <c r="N37" s="2" t="s">
        <v>1412</v>
      </c>
      <c r="O37" s="2">
        <v>150</v>
      </c>
      <c r="P37" s="11"/>
      <c r="Q37" s="2" t="s">
        <v>35</v>
      </c>
      <c r="R37" s="8" t="s">
        <v>1460</v>
      </c>
      <c r="S37" s="8">
        <v>140</v>
      </c>
      <c r="T37" s="7"/>
      <c r="U37" s="4"/>
    </row>
    <row r="38" spans="1:21" ht="17">
      <c r="A38" s="2" t="s">
        <v>36</v>
      </c>
      <c r="B38" s="8" t="s">
        <v>1443</v>
      </c>
      <c r="C38" s="8">
        <f t="shared" si="1"/>
        <v>137</v>
      </c>
      <c r="D38" s="11"/>
      <c r="E38" s="2" t="s">
        <v>36</v>
      </c>
      <c r="F38" s="8" t="s">
        <v>1462</v>
      </c>
      <c r="G38" s="8">
        <v>100</v>
      </c>
      <c r="H38" s="11"/>
      <c r="I38" s="2" t="s">
        <v>36</v>
      </c>
      <c r="J38" s="8" t="s">
        <v>1354</v>
      </c>
      <c r="K38" s="8">
        <v>130</v>
      </c>
      <c r="L38" s="11"/>
      <c r="M38" s="2" t="s">
        <v>36</v>
      </c>
      <c r="N38" s="8" t="s">
        <v>1463</v>
      </c>
      <c r="O38" s="8">
        <v>90</v>
      </c>
      <c r="P38" s="11"/>
      <c r="Q38" s="2" t="s">
        <v>36</v>
      </c>
      <c r="R38" s="8" t="s">
        <v>1460</v>
      </c>
      <c r="S38" s="8">
        <v>140</v>
      </c>
      <c r="T38" s="7"/>
      <c r="U38" s="4"/>
    </row>
    <row r="39" spans="1:21" ht="15.75" customHeight="1">
      <c r="A39" s="12" t="s">
        <v>37</v>
      </c>
      <c r="C39" s="4">
        <f>SUM((C3:C38))</f>
        <v>2752</v>
      </c>
      <c r="E39" s="4" t="s">
        <v>37</v>
      </c>
      <c r="G39" s="4">
        <f>SUM((G1:G38))</f>
        <v>2005</v>
      </c>
      <c r="I39" s="12" t="s">
        <v>37</v>
      </c>
      <c r="J39" s="12"/>
      <c r="K39" s="4">
        <f>SUM((K1:K38))</f>
        <v>2690</v>
      </c>
      <c r="M39" s="12" t="s">
        <v>37</v>
      </c>
      <c r="O39" s="4">
        <f>SUM((O1:O38))</f>
        <v>2605</v>
      </c>
      <c r="Q39" s="12" t="s">
        <v>37</v>
      </c>
      <c r="R39" s="12"/>
      <c r="S39" s="4">
        <f>SUM((S1:S38))</f>
        <v>2324</v>
      </c>
    </row>
    <row r="40" spans="1:21" ht="15.75" customHeight="1">
      <c r="A40" s="12" t="s">
        <v>38</v>
      </c>
      <c r="C40" s="4">
        <v>2752</v>
      </c>
      <c r="E40" s="4" t="s">
        <v>38</v>
      </c>
      <c r="G40" s="4">
        <v>1805</v>
      </c>
      <c r="I40" s="12" t="s">
        <v>38</v>
      </c>
      <c r="J40" s="12"/>
      <c r="K40" s="4">
        <v>2690</v>
      </c>
      <c r="M40" s="12" t="s">
        <v>38</v>
      </c>
      <c r="O40" s="4">
        <v>2570</v>
      </c>
      <c r="Q40" s="12" t="s">
        <v>38</v>
      </c>
      <c r="R40" s="12"/>
      <c r="S40" s="4">
        <v>2334</v>
      </c>
    </row>
    <row r="41" spans="1:21" ht="15.75" customHeight="1">
      <c r="A41" s="12" t="s">
        <v>39</v>
      </c>
      <c r="C41" s="4">
        <f>SUMIF(C3:C36, "&gt;150")-COUNTIF(C3:C36, "&gt;150")*150</f>
        <v>3</v>
      </c>
      <c r="E41" s="12" t="s">
        <v>39</v>
      </c>
      <c r="G41" s="4">
        <f>SUMIF(G1:G36, "&gt;150")-COUNTIF(G1:G36, "&gt;150")*150</f>
        <v>10</v>
      </c>
      <c r="I41" s="12" t="s">
        <v>39</v>
      </c>
      <c r="K41" s="4">
        <f>SUMIF(K1:K36, "&gt;150")-COUNTIF(K1:K36, "&gt;150")*150</f>
        <v>0</v>
      </c>
      <c r="M41" s="12" t="s">
        <v>39</v>
      </c>
      <c r="O41" s="4">
        <f>SUMIF(O1:O38, "&gt;150")-COUNTIF(O1:O38, "&gt;150")*150</f>
        <v>15</v>
      </c>
      <c r="Q41" s="12" t="s">
        <v>39</v>
      </c>
      <c r="S41" s="4">
        <f>SUMIF(S1:S36, "&gt;150")-COUNTIF(S1:S36, "&gt;150")*150</f>
        <v>20</v>
      </c>
    </row>
    <row r="42" spans="1:21" ht="15.75" customHeight="1">
      <c r="A42" s="12" t="s">
        <v>40</v>
      </c>
      <c r="C42" s="4">
        <f>C40-C41</f>
        <v>2749</v>
      </c>
      <c r="E42" s="12" t="s">
        <v>40</v>
      </c>
      <c r="G42" s="4">
        <f>G40-G41</f>
        <v>1795</v>
      </c>
      <c r="I42" s="12" t="s">
        <v>40</v>
      </c>
      <c r="K42" s="4">
        <f>K40-K41</f>
        <v>2690</v>
      </c>
      <c r="M42" s="12" t="s">
        <v>40</v>
      </c>
      <c r="O42" s="4">
        <f>O40-O41</f>
        <v>2555</v>
      </c>
      <c r="Q42" s="12" t="s">
        <v>40</v>
      </c>
      <c r="S42" s="4">
        <f>S40-S41</f>
        <v>2314</v>
      </c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  <row r="1005" spans="1:13" ht="13">
      <c r="A1005" s="12"/>
      <c r="I1005" s="12"/>
      <c r="J1005" s="12"/>
      <c r="K1005" s="12"/>
      <c r="M1005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">
    <cfRule type="cellIs" dxfId="46" priority="1" operator="greaterThan">
      <formula>150</formula>
    </cfRule>
  </conditionalFormatting>
  <conditionalFormatting sqref="C3:C38 G3:G38 K3:K38 O3:O38 S3:S38">
    <cfRule type="cellIs" dxfId="45" priority="2" operator="greaterThan">
      <formula>150</formula>
    </cfRule>
  </conditionalFormatting>
  <hyperlinks>
    <hyperlink ref="B2" r:id="rId1" xr:uid="{00000000-0004-0000-1D00-000000000000}"/>
    <hyperlink ref="F2" r:id="rId2" xr:uid="{00000000-0004-0000-1D00-000001000000}"/>
    <hyperlink ref="J2" r:id="rId3" xr:uid="{00000000-0004-0000-1D00-000002000000}"/>
    <hyperlink ref="N2" r:id="rId4" xr:uid="{00000000-0004-0000-1D00-000003000000}"/>
    <hyperlink ref="R2" r:id="rId5" display="https://www.facebook.com/photo/?fbid=369256152520379&amp;set=pcb.369256615853666" xr:uid="{00000000-0004-0000-1D00-000004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V1005"/>
  <sheetViews>
    <sheetView workbookViewId="0"/>
  </sheetViews>
  <sheetFormatPr baseColWidth="10" defaultColWidth="12.6640625" defaultRowHeight="15.75" customHeight="1"/>
  <cols>
    <col min="2" max="2" width="29" customWidth="1"/>
    <col min="4" max="4" width="4.83203125" customWidth="1"/>
    <col min="6" max="6" width="36.6640625" customWidth="1"/>
    <col min="8" max="8" width="5.1640625" customWidth="1"/>
    <col min="12" max="12" width="4.33203125" customWidth="1"/>
    <col min="14" max="14" width="25.6640625" customWidth="1"/>
    <col min="16" max="16" width="4.83203125" customWidth="1"/>
    <col min="18" max="18" width="20.6640625" customWidth="1"/>
  </cols>
  <sheetData>
    <row r="1" spans="1:22" ht="17">
      <c r="A1" s="127" t="s">
        <v>1464</v>
      </c>
      <c r="B1" s="129">
        <v>45817</v>
      </c>
      <c r="C1" s="130"/>
      <c r="D1" s="127"/>
      <c r="E1" s="127"/>
      <c r="F1" s="129">
        <v>45818</v>
      </c>
      <c r="G1" s="130"/>
      <c r="H1" s="127"/>
      <c r="I1" s="127"/>
      <c r="J1" s="129">
        <v>45819</v>
      </c>
      <c r="K1" s="130"/>
      <c r="L1" s="127"/>
      <c r="M1" s="127"/>
      <c r="N1" s="129">
        <v>45820</v>
      </c>
      <c r="O1" s="130"/>
      <c r="P1" s="127"/>
      <c r="Q1" s="127"/>
      <c r="R1" s="129">
        <v>45821</v>
      </c>
      <c r="S1" s="130"/>
      <c r="U1" s="135"/>
      <c r="V1" s="132"/>
    </row>
    <row r="2" spans="1:22" ht="15.75" customHeight="1">
      <c r="A2" s="128"/>
      <c r="B2" s="100" t="s">
        <v>1465</v>
      </c>
      <c r="C2" s="2" t="s">
        <v>0</v>
      </c>
      <c r="D2" s="133"/>
      <c r="E2" s="128"/>
      <c r="F2" s="26" t="s">
        <v>665</v>
      </c>
      <c r="G2" s="2" t="s">
        <v>0</v>
      </c>
      <c r="H2" s="133"/>
      <c r="I2" s="128"/>
      <c r="J2" s="26" t="s">
        <v>1466</v>
      </c>
      <c r="K2" s="2" t="s">
        <v>0</v>
      </c>
      <c r="L2" s="133"/>
      <c r="M2" s="128"/>
      <c r="N2" s="26" t="s">
        <v>1467</v>
      </c>
      <c r="O2" s="2" t="s">
        <v>0</v>
      </c>
      <c r="P2" s="133"/>
      <c r="Q2" s="128"/>
      <c r="R2" s="26" t="s">
        <v>1468</v>
      </c>
      <c r="S2" s="3" t="s">
        <v>0</v>
      </c>
      <c r="U2" s="4"/>
      <c r="V2" s="4"/>
    </row>
    <row r="3" spans="1:22" ht="15.75" customHeight="1">
      <c r="A3" s="5" t="s">
        <v>1</v>
      </c>
      <c r="B3" s="2" t="s">
        <v>1469</v>
      </c>
      <c r="C3" s="2">
        <v>150</v>
      </c>
      <c r="D3" s="133"/>
      <c r="E3" s="5" t="s">
        <v>1</v>
      </c>
      <c r="F3" s="8" t="s">
        <v>1470</v>
      </c>
      <c r="G3" s="8">
        <v>125</v>
      </c>
      <c r="H3" s="133"/>
      <c r="I3" s="18" t="s">
        <v>1</v>
      </c>
      <c r="J3" s="2" t="s">
        <v>1471</v>
      </c>
      <c r="K3" s="25">
        <v>160</v>
      </c>
      <c r="L3" s="133"/>
      <c r="M3" s="5" t="s">
        <v>1</v>
      </c>
      <c r="N3" s="2" t="s">
        <v>1472</v>
      </c>
      <c r="O3" s="2">
        <v>110</v>
      </c>
      <c r="P3" s="133"/>
      <c r="Q3" s="5" t="s">
        <v>1</v>
      </c>
      <c r="R3" s="2"/>
      <c r="S3" s="3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 t="s">
        <v>1473</v>
      </c>
      <c r="G4" s="25">
        <v>155</v>
      </c>
      <c r="H4" s="133"/>
      <c r="I4" s="5" t="s">
        <v>2</v>
      </c>
      <c r="J4" s="2" t="s">
        <v>1471</v>
      </c>
      <c r="K4" s="25">
        <v>160</v>
      </c>
      <c r="L4" s="133"/>
      <c r="M4" s="5" t="s">
        <v>2</v>
      </c>
      <c r="N4" s="2"/>
      <c r="O4" s="2"/>
      <c r="P4" s="133"/>
      <c r="Q4" s="5" t="s">
        <v>2</v>
      </c>
      <c r="R4" s="2" t="s">
        <v>72</v>
      </c>
      <c r="S4" s="2"/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72</v>
      </c>
      <c r="O5" s="2"/>
      <c r="P5" s="133"/>
      <c r="Q5" s="5" t="s">
        <v>3</v>
      </c>
      <c r="R5" s="2" t="s">
        <v>1474</v>
      </c>
      <c r="S5" s="2">
        <v>149</v>
      </c>
      <c r="T5" s="7"/>
    </row>
    <row r="6" spans="1:22" ht="15.75" customHeight="1">
      <c r="A6" s="18" t="s">
        <v>4</v>
      </c>
      <c r="B6" s="2" t="s">
        <v>1475</v>
      </c>
      <c r="C6" s="25">
        <v>165</v>
      </c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/>
      <c r="C10" s="2"/>
      <c r="D10" s="133"/>
      <c r="E10" s="5" t="s">
        <v>8</v>
      </c>
      <c r="F10" s="2" t="s">
        <v>1476</v>
      </c>
      <c r="G10" s="2">
        <v>110</v>
      </c>
      <c r="H10" s="133"/>
      <c r="I10" s="5" t="s">
        <v>8</v>
      </c>
      <c r="J10" s="2"/>
      <c r="K10" s="2"/>
      <c r="L10" s="133"/>
      <c r="M10" s="5" t="s">
        <v>8</v>
      </c>
      <c r="N10" s="2" t="s">
        <v>1477</v>
      </c>
      <c r="O10" s="2">
        <f>95+45</f>
        <v>140</v>
      </c>
      <c r="P10" s="133"/>
      <c r="Q10" s="5" t="s">
        <v>8</v>
      </c>
      <c r="R10" s="2" t="s">
        <v>1478</v>
      </c>
      <c r="S10" s="2">
        <v>139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 t="s">
        <v>1476</v>
      </c>
      <c r="G11" s="2">
        <v>110</v>
      </c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7"/>
    </row>
    <row r="13" spans="1:22" ht="15.75" customHeight="1">
      <c r="A13" s="5" t="s">
        <v>11</v>
      </c>
      <c r="B13" s="2" t="s">
        <v>1479</v>
      </c>
      <c r="C13" s="2">
        <v>130</v>
      </c>
      <c r="D13" s="133"/>
      <c r="E13" s="5" t="s">
        <v>11</v>
      </c>
      <c r="F13" s="2" t="s">
        <v>1476</v>
      </c>
      <c r="G13" s="2">
        <v>110</v>
      </c>
      <c r="H13" s="133"/>
      <c r="I13" s="5" t="s">
        <v>11</v>
      </c>
      <c r="J13" s="2" t="s">
        <v>1480</v>
      </c>
      <c r="K13" s="2">
        <v>150</v>
      </c>
      <c r="L13" s="133"/>
      <c r="M13" s="5" t="s">
        <v>11</v>
      </c>
      <c r="N13" s="2" t="s">
        <v>1481</v>
      </c>
      <c r="O13" s="2">
        <v>145</v>
      </c>
      <c r="P13" s="133"/>
      <c r="Q13" s="5" t="s">
        <v>11</v>
      </c>
      <c r="R13" s="2" t="s">
        <v>72</v>
      </c>
      <c r="S13" s="2"/>
      <c r="T13" s="7"/>
    </row>
    <row r="14" spans="1:22" ht="15.75" customHeight="1">
      <c r="A14" s="5" t="s">
        <v>12</v>
      </c>
      <c r="B14" s="2" t="s">
        <v>1469</v>
      </c>
      <c r="C14" s="2">
        <v>150</v>
      </c>
      <c r="D14" s="133"/>
      <c r="E14" s="18" t="s">
        <v>12</v>
      </c>
      <c r="F14" s="2" t="s">
        <v>719</v>
      </c>
      <c r="G14" s="2">
        <v>110</v>
      </c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 t="s">
        <v>1482</v>
      </c>
      <c r="C15" s="2">
        <v>125</v>
      </c>
      <c r="D15" s="133"/>
      <c r="E15" s="5" t="s">
        <v>13</v>
      </c>
      <c r="F15" s="2" t="s">
        <v>1483</v>
      </c>
      <c r="G15" s="2">
        <v>140</v>
      </c>
      <c r="H15" s="133"/>
      <c r="I15" s="5" t="s">
        <v>13</v>
      </c>
      <c r="J15" s="2"/>
      <c r="K15" s="2"/>
      <c r="L15" s="133"/>
      <c r="M15" s="5" t="s">
        <v>13</v>
      </c>
      <c r="N15" s="2" t="s">
        <v>1484</v>
      </c>
      <c r="O15" s="2">
        <v>100</v>
      </c>
      <c r="P15" s="133"/>
      <c r="Q15" s="5" t="s">
        <v>13</v>
      </c>
      <c r="R15" s="2"/>
      <c r="S15" s="2"/>
      <c r="T15" s="7"/>
    </row>
    <row r="16" spans="1:22" ht="15.75" customHeight="1">
      <c r="A16" s="5" t="s">
        <v>14</v>
      </c>
      <c r="B16" s="2"/>
      <c r="C16" s="2"/>
      <c r="D16" s="133"/>
      <c r="E16" s="5" t="s">
        <v>14</v>
      </c>
      <c r="F16" s="2" t="s">
        <v>1485</v>
      </c>
      <c r="G16" s="2">
        <v>110</v>
      </c>
      <c r="H16" s="133"/>
      <c r="I16" s="5" t="s">
        <v>14</v>
      </c>
      <c r="J16" s="2" t="s">
        <v>1480</v>
      </c>
      <c r="K16" s="2">
        <v>150</v>
      </c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7"/>
    </row>
    <row r="17" spans="1:21" ht="15.75" customHeight="1">
      <c r="A17" s="5" t="s">
        <v>15</v>
      </c>
      <c r="B17" s="2" t="s">
        <v>1469</v>
      </c>
      <c r="C17" s="2">
        <v>150</v>
      </c>
      <c r="D17" s="133"/>
      <c r="E17" s="5" t="s">
        <v>15</v>
      </c>
      <c r="F17" s="8" t="s">
        <v>1470</v>
      </c>
      <c r="G17" s="8">
        <v>125</v>
      </c>
      <c r="H17" s="133"/>
      <c r="I17" s="5" t="s">
        <v>15</v>
      </c>
      <c r="J17" s="2" t="s">
        <v>1486</v>
      </c>
      <c r="K17" s="2">
        <v>130</v>
      </c>
      <c r="L17" s="133"/>
      <c r="M17" s="5" t="s">
        <v>15</v>
      </c>
      <c r="N17" s="2" t="s">
        <v>72</v>
      </c>
      <c r="O17" s="2"/>
      <c r="P17" s="133"/>
      <c r="Q17" s="5" t="s">
        <v>15</v>
      </c>
      <c r="R17" s="2" t="s">
        <v>72</v>
      </c>
      <c r="S17" s="2"/>
      <c r="T17" s="7"/>
      <c r="U17" s="4"/>
    </row>
    <row r="18" spans="1:21" ht="15.75" customHeight="1">
      <c r="A18" s="5" t="s">
        <v>16</v>
      </c>
      <c r="B18" s="2" t="s">
        <v>1487</v>
      </c>
      <c r="C18" s="2">
        <v>150</v>
      </c>
      <c r="D18" s="133"/>
      <c r="E18" s="5" t="s">
        <v>16</v>
      </c>
      <c r="F18" s="2" t="s">
        <v>1488</v>
      </c>
      <c r="G18" s="2">
        <v>110</v>
      </c>
      <c r="H18" s="133"/>
      <c r="I18" s="5" t="s">
        <v>16</v>
      </c>
      <c r="J18" s="5" t="s">
        <v>327</v>
      </c>
      <c r="K18" s="17">
        <v>130</v>
      </c>
      <c r="L18" s="133"/>
      <c r="M18" s="5" t="s">
        <v>16</v>
      </c>
      <c r="N18" s="2" t="s">
        <v>1301</v>
      </c>
      <c r="O18" s="2"/>
      <c r="P18" s="133"/>
      <c r="Q18" s="5" t="s">
        <v>16</v>
      </c>
      <c r="R18" s="2" t="s">
        <v>1301</v>
      </c>
      <c r="S18" s="2"/>
      <c r="T18" s="7"/>
    </row>
    <row r="19" spans="1:21" ht="15.75" customHeight="1">
      <c r="A19" s="5" t="s">
        <v>17</v>
      </c>
      <c r="B19" s="2" t="s">
        <v>1469</v>
      </c>
      <c r="C19" s="2">
        <v>150</v>
      </c>
      <c r="D19" s="133"/>
      <c r="E19" s="5" t="s">
        <v>17</v>
      </c>
      <c r="F19" s="2" t="s">
        <v>1489</v>
      </c>
      <c r="G19" s="2">
        <v>140</v>
      </c>
      <c r="H19" s="133"/>
      <c r="I19" s="5" t="s">
        <v>17</v>
      </c>
      <c r="J19" s="2" t="s">
        <v>1480</v>
      </c>
      <c r="K19" s="2">
        <v>150</v>
      </c>
      <c r="L19" s="133"/>
      <c r="M19" s="5" t="s">
        <v>17</v>
      </c>
      <c r="N19" s="2" t="s">
        <v>72</v>
      </c>
      <c r="O19" s="2"/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 t="s">
        <v>1490</v>
      </c>
      <c r="C20" s="2">
        <v>120</v>
      </c>
      <c r="D20" s="133"/>
      <c r="E20" s="5" t="s">
        <v>18</v>
      </c>
      <c r="F20" s="2" t="s">
        <v>1491</v>
      </c>
      <c r="G20" s="25">
        <v>160</v>
      </c>
      <c r="H20" s="133"/>
      <c r="I20" s="5" t="s">
        <v>18</v>
      </c>
      <c r="J20" s="2" t="s">
        <v>1480</v>
      </c>
      <c r="K20" s="2">
        <v>150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1492</v>
      </c>
      <c r="S20" s="2">
        <v>149</v>
      </c>
      <c r="T20" s="7"/>
      <c r="U20" s="4"/>
    </row>
    <row r="21" spans="1:21" ht="15.75" customHeight="1">
      <c r="A21" s="5" t="s">
        <v>19</v>
      </c>
      <c r="B21" s="2" t="s">
        <v>1493</v>
      </c>
      <c r="C21" s="2">
        <v>105</v>
      </c>
      <c r="D21" s="133"/>
      <c r="E21" s="5" t="s">
        <v>19</v>
      </c>
      <c r="F21" s="2" t="s">
        <v>1494</v>
      </c>
      <c r="G21" s="2">
        <v>125</v>
      </c>
      <c r="H21" s="133"/>
      <c r="I21" s="5" t="s">
        <v>19</v>
      </c>
      <c r="J21" s="2" t="s">
        <v>1495</v>
      </c>
      <c r="K21" s="2">
        <v>100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 t="s">
        <v>1496</v>
      </c>
      <c r="C22" s="2">
        <f>60+75</f>
        <v>135</v>
      </c>
      <c r="D22" s="133"/>
      <c r="E22" s="5" t="s">
        <v>20</v>
      </c>
      <c r="F22" s="2"/>
      <c r="G22" s="2"/>
      <c r="H22" s="133"/>
      <c r="I22" s="5" t="s">
        <v>20</v>
      </c>
      <c r="J22" s="2" t="s">
        <v>327</v>
      </c>
      <c r="K22" s="2">
        <v>130</v>
      </c>
      <c r="L22" s="133"/>
      <c r="M22" s="18" t="s">
        <v>20</v>
      </c>
      <c r="N22" s="2" t="s">
        <v>1497</v>
      </c>
      <c r="O22" s="2">
        <v>145</v>
      </c>
      <c r="P22" s="133"/>
      <c r="Q22" s="5" t="s">
        <v>20</v>
      </c>
      <c r="R22" s="2" t="s">
        <v>1498</v>
      </c>
      <c r="S22" s="2">
        <v>149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/>
      <c r="C24" s="2"/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/>
      <c r="K24" s="2"/>
      <c r="L24" s="133"/>
      <c r="M24" s="5" t="s">
        <v>22</v>
      </c>
      <c r="N24" s="2" t="s">
        <v>1477</v>
      </c>
      <c r="O24" s="2">
        <f>95+45</f>
        <v>140</v>
      </c>
      <c r="P24" s="133"/>
      <c r="Q24" s="5" t="s">
        <v>22</v>
      </c>
      <c r="R24" s="2" t="s">
        <v>1499</v>
      </c>
      <c r="S24" s="2">
        <f>119+21</f>
        <v>140</v>
      </c>
      <c r="T24" s="7"/>
    </row>
    <row r="25" spans="1:21" ht="15.75" customHeight="1">
      <c r="A25" s="5" t="s">
        <v>23</v>
      </c>
      <c r="B25" s="2" t="s">
        <v>1500</v>
      </c>
      <c r="C25" s="2">
        <v>110</v>
      </c>
      <c r="D25" s="133"/>
      <c r="E25" s="5" t="s">
        <v>23</v>
      </c>
      <c r="F25" s="2" t="s">
        <v>1501</v>
      </c>
      <c r="G25" s="2">
        <v>130</v>
      </c>
      <c r="H25" s="133"/>
      <c r="I25" s="5" t="s">
        <v>23</v>
      </c>
      <c r="J25" s="2" t="s">
        <v>327</v>
      </c>
      <c r="K25" s="2">
        <v>130</v>
      </c>
      <c r="L25" s="133"/>
      <c r="M25" s="5" t="s">
        <v>23</v>
      </c>
      <c r="N25" s="2" t="s">
        <v>1502</v>
      </c>
      <c r="O25" s="2">
        <v>110</v>
      </c>
      <c r="P25" s="133"/>
      <c r="Q25" s="5" t="s">
        <v>23</v>
      </c>
      <c r="R25" s="2" t="s">
        <v>1503</v>
      </c>
      <c r="S25" s="2">
        <v>109</v>
      </c>
      <c r="T25" s="7"/>
      <c r="U25" s="4"/>
    </row>
    <row r="26" spans="1:21" ht="15.75" customHeight="1">
      <c r="A26" s="5" t="s">
        <v>24</v>
      </c>
      <c r="B26" s="2" t="s">
        <v>1504</v>
      </c>
      <c r="C26" s="2">
        <v>150</v>
      </c>
      <c r="D26" s="133"/>
      <c r="E26" s="5" t="s">
        <v>24</v>
      </c>
      <c r="F26" s="2" t="s">
        <v>1505</v>
      </c>
      <c r="G26" s="2">
        <v>140</v>
      </c>
      <c r="H26" s="133"/>
      <c r="I26" s="5" t="s">
        <v>24</v>
      </c>
      <c r="J26" s="2" t="s">
        <v>1480</v>
      </c>
      <c r="K26" s="2">
        <v>150</v>
      </c>
      <c r="L26" s="133"/>
      <c r="M26" s="5" t="s">
        <v>24</v>
      </c>
      <c r="N26" s="2" t="s">
        <v>72</v>
      </c>
      <c r="O26" s="2"/>
      <c r="P26" s="133"/>
      <c r="Q26" s="5" t="s">
        <v>24</v>
      </c>
      <c r="R26" s="2" t="s">
        <v>1506</v>
      </c>
      <c r="S26" s="2">
        <v>149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 t="s">
        <v>1476</v>
      </c>
      <c r="G27" s="2">
        <v>110</v>
      </c>
      <c r="H27" s="133"/>
      <c r="I27" s="5" t="s">
        <v>25</v>
      </c>
      <c r="J27" s="2" t="s">
        <v>1471</v>
      </c>
      <c r="K27" s="25">
        <v>160</v>
      </c>
      <c r="L27" s="133"/>
      <c r="M27" s="5" t="s">
        <v>25</v>
      </c>
      <c r="N27" s="2" t="s">
        <v>1507</v>
      </c>
      <c r="O27" s="2">
        <v>150</v>
      </c>
      <c r="P27" s="133"/>
      <c r="Q27" s="5" t="s">
        <v>25</v>
      </c>
      <c r="R27" s="2" t="s">
        <v>72</v>
      </c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 t="s">
        <v>667</v>
      </c>
      <c r="G28" s="2">
        <v>110</v>
      </c>
      <c r="H28" s="133"/>
      <c r="I28" s="5" t="s">
        <v>26</v>
      </c>
      <c r="J28" s="2" t="s">
        <v>327</v>
      </c>
      <c r="K28" s="2">
        <v>130</v>
      </c>
      <c r="L28" s="133"/>
      <c r="M28" s="5" t="s">
        <v>26</v>
      </c>
      <c r="N28" s="2"/>
      <c r="O28" s="2"/>
      <c r="P28" s="133"/>
      <c r="Q28" s="5" t="s">
        <v>26</v>
      </c>
      <c r="R28" s="2" t="s">
        <v>1508</v>
      </c>
      <c r="S28" s="2">
        <v>129</v>
      </c>
      <c r="T28" s="7"/>
    </row>
    <row r="29" spans="1:21" ht="15.75" customHeight="1">
      <c r="A29" s="5" t="s">
        <v>27</v>
      </c>
      <c r="B29" s="2" t="s">
        <v>1509</v>
      </c>
      <c r="C29" s="2">
        <v>150</v>
      </c>
      <c r="D29" s="133"/>
      <c r="E29" s="5" t="s">
        <v>27</v>
      </c>
      <c r="F29" s="2" t="s">
        <v>1510</v>
      </c>
      <c r="G29" s="2">
        <v>130</v>
      </c>
      <c r="H29" s="133"/>
      <c r="I29" s="5" t="s">
        <v>27</v>
      </c>
      <c r="J29" s="2" t="s">
        <v>1511</v>
      </c>
      <c r="K29" s="2">
        <v>150</v>
      </c>
      <c r="L29" s="133"/>
      <c r="M29" s="5" t="s">
        <v>27</v>
      </c>
      <c r="N29" s="2" t="s">
        <v>1512</v>
      </c>
      <c r="O29" s="2">
        <v>140</v>
      </c>
      <c r="P29" s="133"/>
      <c r="Q29" s="5" t="s">
        <v>27</v>
      </c>
      <c r="R29" s="2" t="s">
        <v>1513</v>
      </c>
      <c r="S29" s="2">
        <v>140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 t="s">
        <v>1469</v>
      </c>
      <c r="C31" s="2">
        <v>150</v>
      </c>
      <c r="D31" s="133"/>
      <c r="E31" s="5" t="s">
        <v>29</v>
      </c>
      <c r="F31" s="8" t="s">
        <v>1514</v>
      </c>
      <c r="G31" s="8">
        <v>130</v>
      </c>
      <c r="H31" s="133"/>
      <c r="I31" s="5" t="s">
        <v>29</v>
      </c>
      <c r="J31" s="2" t="s">
        <v>1480</v>
      </c>
      <c r="K31" s="2">
        <v>150</v>
      </c>
      <c r="L31" s="133"/>
      <c r="M31" s="5" t="s">
        <v>29</v>
      </c>
      <c r="N31" s="2" t="s">
        <v>1515</v>
      </c>
      <c r="O31" s="2">
        <v>140</v>
      </c>
      <c r="P31" s="133"/>
      <c r="Q31" s="5" t="s">
        <v>29</v>
      </c>
      <c r="R31" s="2" t="s">
        <v>1516</v>
      </c>
      <c r="S31" s="25">
        <v>159</v>
      </c>
      <c r="T31" s="7"/>
    </row>
    <row r="32" spans="1:21" ht="15.75" customHeight="1">
      <c r="A32" s="5" t="s">
        <v>30</v>
      </c>
      <c r="B32" s="2" t="s">
        <v>1517</v>
      </c>
      <c r="C32" s="2">
        <v>120</v>
      </c>
      <c r="D32" s="133"/>
      <c r="E32" s="5" t="s">
        <v>30</v>
      </c>
      <c r="F32" s="2" t="s">
        <v>1518</v>
      </c>
      <c r="G32" s="2">
        <v>125</v>
      </c>
      <c r="H32" s="133"/>
      <c r="I32" s="5" t="s">
        <v>30</v>
      </c>
      <c r="J32" s="2" t="s">
        <v>1480</v>
      </c>
      <c r="K32" s="2">
        <v>150</v>
      </c>
      <c r="L32" s="133"/>
      <c r="M32" s="5" t="s">
        <v>30</v>
      </c>
      <c r="N32" s="2" t="s">
        <v>1519</v>
      </c>
      <c r="O32" s="2">
        <v>145</v>
      </c>
      <c r="P32" s="133"/>
      <c r="Q32" s="5" t="s">
        <v>30</v>
      </c>
      <c r="R32" s="2" t="s">
        <v>1520</v>
      </c>
      <c r="S32" s="2">
        <v>139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1521</v>
      </c>
      <c r="G33" s="8">
        <v>145</v>
      </c>
      <c r="H33" s="133"/>
      <c r="I33" s="2" t="s">
        <v>31</v>
      </c>
      <c r="J33" s="2"/>
      <c r="K33" s="2"/>
      <c r="L33" s="133"/>
      <c r="M33" s="2" t="s">
        <v>31</v>
      </c>
      <c r="N33" s="8"/>
      <c r="O33" s="8"/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8"/>
      <c r="C34" s="8"/>
      <c r="D34" s="133"/>
      <c r="E34" s="2" t="s">
        <v>32</v>
      </c>
      <c r="F34" s="9" t="s">
        <v>1301</v>
      </c>
      <c r="G34" s="8"/>
      <c r="H34" s="133"/>
      <c r="I34" s="2" t="s">
        <v>32</v>
      </c>
      <c r="J34" s="2" t="s">
        <v>1480</v>
      </c>
      <c r="K34" s="2">
        <v>150</v>
      </c>
      <c r="L34" s="133"/>
      <c r="M34" s="2" t="s">
        <v>32</v>
      </c>
      <c r="N34" s="8" t="s">
        <v>1522</v>
      </c>
      <c r="O34" s="8">
        <v>145</v>
      </c>
      <c r="P34" s="133"/>
      <c r="Q34" s="21" t="s">
        <v>32</v>
      </c>
      <c r="R34" s="2" t="s">
        <v>1520</v>
      </c>
      <c r="S34" s="2">
        <v>139</v>
      </c>
      <c r="T34" s="7"/>
      <c r="U34" s="4"/>
    </row>
    <row r="35" spans="1:21" ht="15.75" customHeight="1">
      <c r="A35" s="2" t="s">
        <v>33</v>
      </c>
      <c r="B35" s="8" t="s">
        <v>72</v>
      </c>
      <c r="C35" s="8"/>
      <c r="D35" s="133"/>
      <c r="E35" s="2" t="s">
        <v>33</v>
      </c>
      <c r="F35" s="9" t="s">
        <v>1301</v>
      </c>
      <c r="G35" s="8"/>
      <c r="H35" s="133"/>
      <c r="I35" s="2" t="s">
        <v>33</v>
      </c>
      <c r="J35" s="2" t="s">
        <v>1480</v>
      </c>
      <c r="K35" s="2">
        <v>150</v>
      </c>
      <c r="L35" s="133"/>
      <c r="M35" s="2" t="s">
        <v>33</v>
      </c>
      <c r="N35" s="8" t="s">
        <v>1523</v>
      </c>
      <c r="O35" s="8">
        <v>150</v>
      </c>
      <c r="P35" s="133"/>
      <c r="Q35" s="2" t="s">
        <v>33</v>
      </c>
      <c r="R35" s="2" t="s">
        <v>1524</v>
      </c>
      <c r="S35" s="2">
        <v>150</v>
      </c>
      <c r="T35" s="7"/>
      <c r="U35" s="4"/>
    </row>
    <row r="36" spans="1:21" ht="15.75" customHeight="1">
      <c r="A36" s="2" t="s">
        <v>34</v>
      </c>
      <c r="B36" s="8" t="s">
        <v>1525</v>
      </c>
      <c r="C36" s="8">
        <v>100</v>
      </c>
      <c r="D36" s="128"/>
      <c r="E36" s="2" t="s">
        <v>34</v>
      </c>
      <c r="F36" s="8" t="s">
        <v>1526</v>
      </c>
      <c r="G36" s="8">
        <v>110</v>
      </c>
      <c r="H36" s="128"/>
      <c r="I36" s="2" t="s">
        <v>34</v>
      </c>
      <c r="J36" s="2" t="s">
        <v>1480</v>
      </c>
      <c r="K36" s="2">
        <v>150</v>
      </c>
      <c r="L36" s="128"/>
      <c r="M36" s="2" t="s">
        <v>34</v>
      </c>
      <c r="N36" s="8" t="s">
        <v>1527</v>
      </c>
      <c r="O36" s="8">
        <v>145</v>
      </c>
      <c r="P36" s="128"/>
      <c r="Q36" s="2" t="s">
        <v>34</v>
      </c>
      <c r="R36" s="2" t="s">
        <v>1528</v>
      </c>
      <c r="S36" s="2">
        <v>149</v>
      </c>
      <c r="T36" s="7"/>
      <c r="U36" s="4"/>
    </row>
    <row r="37" spans="1:21" ht="17">
      <c r="A37" s="2" t="s">
        <v>35</v>
      </c>
      <c r="B37" s="8" t="s">
        <v>1469</v>
      </c>
      <c r="C37" s="8">
        <v>150</v>
      </c>
      <c r="D37" s="11"/>
      <c r="E37" s="2" t="s">
        <v>35</v>
      </c>
      <c r="F37" s="8" t="s">
        <v>1488</v>
      </c>
      <c r="G37" s="8">
        <v>110</v>
      </c>
      <c r="H37" s="11"/>
      <c r="I37" s="2" t="s">
        <v>35</v>
      </c>
      <c r="J37" s="2" t="s">
        <v>1480</v>
      </c>
      <c r="K37" s="2">
        <v>150</v>
      </c>
      <c r="L37" s="11"/>
      <c r="M37" s="2" t="s">
        <v>35</v>
      </c>
      <c r="N37" s="8" t="s">
        <v>1522</v>
      </c>
      <c r="O37" s="8">
        <v>145</v>
      </c>
      <c r="P37" s="11"/>
      <c r="Q37" s="2" t="s">
        <v>35</v>
      </c>
      <c r="R37" s="2" t="s">
        <v>1529</v>
      </c>
      <c r="S37" s="2">
        <v>150</v>
      </c>
      <c r="T37" s="7"/>
      <c r="U37" s="4"/>
    </row>
    <row r="38" spans="1:21" ht="17">
      <c r="A38" s="2" t="s">
        <v>36</v>
      </c>
      <c r="B38" s="8" t="s">
        <v>1530</v>
      </c>
      <c r="C38" s="8">
        <v>110</v>
      </c>
      <c r="D38" s="11"/>
      <c r="E38" s="2" t="s">
        <v>36</v>
      </c>
      <c r="F38" s="8" t="s">
        <v>681</v>
      </c>
      <c r="G38" s="8">
        <v>110</v>
      </c>
      <c r="H38" s="11"/>
      <c r="I38" s="2" t="s">
        <v>36</v>
      </c>
      <c r="J38" s="2" t="s">
        <v>1480</v>
      </c>
      <c r="K38" s="2">
        <v>150</v>
      </c>
      <c r="L38" s="11"/>
      <c r="M38" s="2" t="s">
        <v>36</v>
      </c>
      <c r="N38" s="8" t="s">
        <v>1531</v>
      </c>
      <c r="O38" s="8">
        <v>145</v>
      </c>
      <c r="P38" s="11"/>
      <c r="Q38" s="2" t="s">
        <v>36</v>
      </c>
      <c r="R38" s="8" t="s">
        <v>1528</v>
      </c>
      <c r="S38" s="8">
        <v>149</v>
      </c>
      <c r="T38" s="7"/>
      <c r="U38" s="4"/>
    </row>
    <row r="39" spans="1:21" ht="15.75" customHeight="1">
      <c r="A39" s="12" t="s">
        <v>37</v>
      </c>
      <c r="C39" s="4">
        <f>SUM((C1:C38))</f>
        <v>2570</v>
      </c>
      <c r="E39" s="4" t="s">
        <v>37</v>
      </c>
      <c r="G39" s="4">
        <f>SUM((G1:G38))</f>
        <v>2980</v>
      </c>
      <c r="I39" s="12" t="s">
        <v>37</v>
      </c>
      <c r="J39" s="12"/>
      <c r="K39" s="4">
        <f>SUM((K1:K38))</f>
        <v>3180</v>
      </c>
      <c r="M39" s="12" t="s">
        <v>37</v>
      </c>
      <c r="O39" s="4">
        <f>SUM((O1:O38))</f>
        <v>2195</v>
      </c>
      <c r="Q39" s="12" t="s">
        <v>37</v>
      </c>
      <c r="R39" s="12"/>
      <c r="S39" s="4">
        <f>SUM((S1:S38))</f>
        <v>2288</v>
      </c>
    </row>
    <row r="40" spans="1:21" ht="15.75" customHeight="1">
      <c r="A40" s="12" t="s">
        <v>38</v>
      </c>
      <c r="C40" s="4">
        <v>2570</v>
      </c>
      <c r="E40" s="4" t="s">
        <v>38</v>
      </c>
      <c r="G40" s="4">
        <v>2990</v>
      </c>
      <c r="I40" s="12" t="s">
        <v>38</v>
      </c>
      <c r="J40" s="12"/>
      <c r="K40" s="4">
        <v>3180</v>
      </c>
      <c r="M40" s="12" t="s">
        <v>38</v>
      </c>
      <c r="O40" s="4">
        <v>2195</v>
      </c>
      <c r="Q40" s="12" t="s">
        <v>38</v>
      </c>
      <c r="R40" s="12"/>
      <c r="S40" s="4">
        <v>2308</v>
      </c>
    </row>
    <row r="41" spans="1:21" ht="15.75" customHeight="1">
      <c r="A41" s="12" t="s">
        <v>39</v>
      </c>
      <c r="C41" s="4">
        <f>SUMIF(C3:C36, "&gt;150")-COUNTIF(C3:C36, "&gt;150")*150</f>
        <v>15</v>
      </c>
      <c r="E41" s="12" t="s">
        <v>39</v>
      </c>
      <c r="G41" s="4">
        <f>SUMIF(G1:G36, "&gt;150")-COUNTIF(G1:G36, "&gt;150")*150</f>
        <v>15</v>
      </c>
      <c r="I41" s="12" t="s">
        <v>39</v>
      </c>
      <c r="K41" s="4">
        <f>SUMIF(K1:K36, "&gt;150")-COUNTIF(K1:K36, "&gt;150")*150</f>
        <v>30</v>
      </c>
      <c r="M41" s="12" t="s">
        <v>39</v>
      </c>
      <c r="O41" s="4">
        <f>SUMIF(O1:O36, "&gt;150")-COUNTIF(O1:O36, "&gt;150")*150</f>
        <v>0</v>
      </c>
      <c r="Q41" s="12" t="s">
        <v>39</v>
      </c>
      <c r="S41" s="4">
        <f>SUMIF(S1:S36, "&gt;150")-COUNTIF(S1:S36, "&gt;150")*150</f>
        <v>9</v>
      </c>
    </row>
    <row r="42" spans="1:21" ht="15.75" customHeight="1">
      <c r="A42" s="12" t="s">
        <v>40</v>
      </c>
      <c r="C42" s="4">
        <f>C40-C41</f>
        <v>2555</v>
      </c>
      <c r="E42" s="12" t="s">
        <v>40</v>
      </c>
      <c r="G42" s="4">
        <f>G40-G41</f>
        <v>2975</v>
      </c>
      <c r="I42" s="12" t="s">
        <v>40</v>
      </c>
      <c r="K42" s="4">
        <f>K40-K41</f>
        <v>3150</v>
      </c>
      <c r="M42" s="12" t="s">
        <v>40</v>
      </c>
      <c r="O42" s="4">
        <f>O40-O41</f>
        <v>2195</v>
      </c>
      <c r="Q42" s="12" t="s">
        <v>40</v>
      </c>
      <c r="S42" s="4">
        <f>S40-S41</f>
        <v>2299</v>
      </c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  <row r="1005" spans="1:13" ht="13">
      <c r="A1005" s="12"/>
      <c r="I1005" s="12"/>
      <c r="J1005" s="12"/>
      <c r="K1005" s="12"/>
      <c r="M1005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 K32">
    <cfRule type="cellIs" dxfId="44" priority="1" operator="greaterThan">
      <formula>150</formula>
    </cfRule>
  </conditionalFormatting>
  <conditionalFormatting sqref="C3:C38 K3:K38 G3:G38 O3:O38 S3:S38">
    <cfRule type="cellIs" dxfId="43" priority="2" operator="greaterThan">
      <formula>150</formula>
    </cfRule>
  </conditionalFormatting>
  <hyperlinks>
    <hyperlink ref="B2" r:id="rId1" xr:uid="{00000000-0004-0000-1E00-000000000000}"/>
    <hyperlink ref="F2" r:id="rId2" xr:uid="{00000000-0004-0000-1E00-000001000000}"/>
    <hyperlink ref="J2" r:id="rId3" xr:uid="{00000000-0004-0000-1E00-000002000000}"/>
    <hyperlink ref="N2" r:id="rId4" xr:uid="{00000000-0004-0000-1E00-000003000000}"/>
    <hyperlink ref="R2" r:id="rId5" xr:uid="{00000000-0004-0000-1E00-000004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V1005"/>
  <sheetViews>
    <sheetView workbookViewId="0"/>
  </sheetViews>
  <sheetFormatPr baseColWidth="10" defaultColWidth="12.6640625" defaultRowHeight="15.75" customHeight="1"/>
  <cols>
    <col min="2" max="2" width="17.1640625" customWidth="1"/>
    <col min="3" max="3" width="4.6640625" customWidth="1"/>
    <col min="4" max="4" width="4.83203125" customWidth="1"/>
    <col min="6" max="6" width="26" customWidth="1"/>
    <col min="7" max="7" width="4.6640625" customWidth="1"/>
    <col min="8" max="8" width="5.1640625" customWidth="1"/>
    <col min="10" max="10" width="25.6640625" customWidth="1"/>
    <col min="11" max="11" width="4.6640625" customWidth="1"/>
    <col min="12" max="12" width="4.33203125" customWidth="1"/>
    <col min="14" max="14" width="20.5" customWidth="1"/>
    <col min="15" max="15" width="4.6640625" customWidth="1"/>
    <col min="16" max="16" width="4.83203125" customWidth="1"/>
    <col min="18" max="18" width="24.6640625" customWidth="1"/>
  </cols>
  <sheetData>
    <row r="1" spans="1:22" ht="17">
      <c r="A1" s="127"/>
      <c r="B1" s="129">
        <v>45824</v>
      </c>
      <c r="C1" s="130"/>
      <c r="D1" s="127"/>
      <c r="E1" s="127"/>
      <c r="F1" s="129">
        <v>45825</v>
      </c>
      <c r="G1" s="130"/>
      <c r="H1" s="127"/>
      <c r="I1" s="127"/>
      <c r="J1" s="129">
        <v>45826</v>
      </c>
      <c r="K1" s="130"/>
      <c r="L1" s="127"/>
      <c r="M1" s="127"/>
      <c r="N1" s="129">
        <v>45827</v>
      </c>
      <c r="O1" s="130"/>
      <c r="P1" s="127"/>
      <c r="Q1" s="127"/>
      <c r="R1" s="129">
        <v>45828</v>
      </c>
      <c r="S1" s="130"/>
      <c r="U1" s="135"/>
      <c r="V1" s="132"/>
    </row>
    <row r="2" spans="1:22" ht="15.75" customHeight="1">
      <c r="A2" s="128"/>
      <c r="B2" s="26" t="s">
        <v>1532</v>
      </c>
      <c r="C2" s="2" t="s">
        <v>0</v>
      </c>
      <c r="D2" s="133"/>
      <c r="E2" s="128"/>
      <c r="F2" s="26" t="s">
        <v>662</v>
      </c>
      <c r="G2" s="2" t="s">
        <v>0</v>
      </c>
      <c r="H2" s="133"/>
      <c r="I2" s="128"/>
      <c r="J2" s="100" t="s">
        <v>1533</v>
      </c>
      <c r="K2" s="2" t="s">
        <v>0</v>
      </c>
      <c r="L2" s="133"/>
      <c r="M2" s="128"/>
      <c r="N2" s="26" t="s">
        <v>1534</v>
      </c>
      <c r="O2" s="2" t="s">
        <v>0</v>
      </c>
      <c r="P2" s="133"/>
      <c r="Q2" s="128"/>
      <c r="R2" s="26" t="s">
        <v>1535</v>
      </c>
      <c r="S2" s="2" t="s">
        <v>0</v>
      </c>
      <c r="U2" s="4"/>
      <c r="V2" s="4"/>
    </row>
    <row r="3" spans="1:22" ht="15.75" customHeight="1">
      <c r="A3" s="5" t="s">
        <v>1</v>
      </c>
      <c r="B3" s="2" t="s">
        <v>1536</v>
      </c>
      <c r="C3" s="2">
        <v>110</v>
      </c>
      <c r="D3" s="133"/>
      <c r="E3" s="5" t="s">
        <v>1</v>
      </c>
      <c r="F3" s="2" t="s">
        <v>697</v>
      </c>
      <c r="G3" s="2">
        <v>150</v>
      </c>
      <c r="H3" s="133"/>
      <c r="I3" s="5" t="s">
        <v>1</v>
      </c>
      <c r="J3" s="2" t="s">
        <v>1537</v>
      </c>
      <c r="K3" s="2">
        <v>95</v>
      </c>
      <c r="L3" s="133"/>
      <c r="M3" s="5" t="s">
        <v>1</v>
      </c>
      <c r="N3" s="2" t="s">
        <v>1153</v>
      </c>
      <c r="O3" s="2">
        <v>130</v>
      </c>
      <c r="P3" s="133"/>
      <c r="Q3" s="5" t="s">
        <v>1</v>
      </c>
      <c r="R3" s="2"/>
      <c r="S3" s="2"/>
      <c r="T3" s="6"/>
    </row>
    <row r="4" spans="1:22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 t="s">
        <v>1538</v>
      </c>
      <c r="O4" s="25">
        <f>175+60</f>
        <v>235</v>
      </c>
      <c r="P4" s="133"/>
      <c r="Q4" s="5" t="s">
        <v>2</v>
      </c>
      <c r="R4" s="2" t="s">
        <v>1539</v>
      </c>
      <c r="S4" s="2">
        <v>145</v>
      </c>
      <c r="T4" s="7"/>
    </row>
    <row r="5" spans="1:22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620</v>
      </c>
      <c r="O5" s="25">
        <v>155</v>
      </c>
      <c r="P5" s="133"/>
      <c r="Q5" s="5" t="s">
        <v>3</v>
      </c>
      <c r="R5" s="2" t="s">
        <v>1540</v>
      </c>
      <c r="S5" s="2">
        <v>145</v>
      </c>
      <c r="T5" s="7"/>
    </row>
    <row r="6" spans="1:22" ht="15.75" customHeight="1">
      <c r="A6" s="5" t="s">
        <v>4</v>
      </c>
      <c r="B6" s="2"/>
      <c r="C6" s="2"/>
      <c r="D6" s="133"/>
      <c r="E6" s="5" t="s">
        <v>4</v>
      </c>
      <c r="F6" s="2" t="s">
        <v>697</v>
      </c>
      <c r="G6" s="2">
        <v>150</v>
      </c>
      <c r="H6" s="133"/>
      <c r="I6" s="5" t="s">
        <v>4</v>
      </c>
      <c r="J6" s="2"/>
      <c r="K6" s="2"/>
      <c r="L6" s="133"/>
      <c r="M6" s="5" t="s">
        <v>4</v>
      </c>
      <c r="N6" s="2" t="s">
        <v>639</v>
      </c>
      <c r="O6" s="25">
        <v>175</v>
      </c>
      <c r="P6" s="133"/>
      <c r="Q6" s="5" t="s">
        <v>4</v>
      </c>
      <c r="R6" s="2"/>
      <c r="S6" s="2"/>
      <c r="T6" s="7"/>
    </row>
    <row r="7" spans="1:22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7"/>
    </row>
    <row r="8" spans="1:22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7"/>
    </row>
    <row r="9" spans="1:22" ht="15.75" customHeight="1">
      <c r="A9" s="5" t="s">
        <v>7</v>
      </c>
      <c r="B9" s="2" t="s">
        <v>1336</v>
      </c>
      <c r="C9" s="2">
        <v>110</v>
      </c>
      <c r="D9" s="133"/>
      <c r="E9" s="5" t="s">
        <v>7</v>
      </c>
      <c r="F9" s="2" t="s">
        <v>1541</v>
      </c>
      <c r="G9" s="2">
        <v>135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7"/>
    </row>
    <row r="10" spans="1:22" ht="15.75" customHeight="1">
      <c r="A10" s="5" t="s">
        <v>8</v>
      </c>
      <c r="B10" s="2" t="s">
        <v>1542</v>
      </c>
      <c r="C10" s="2">
        <v>110</v>
      </c>
      <c r="D10" s="133"/>
      <c r="E10" s="5" t="s">
        <v>8</v>
      </c>
      <c r="F10" s="2"/>
      <c r="G10" s="2"/>
      <c r="H10" s="133"/>
      <c r="I10" s="5" t="s">
        <v>8</v>
      </c>
      <c r="J10" s="2" t="s">
        <v>1543</v>
      </c>
      <c r="K10" s="2">
        <v>150</v>
      </c>
      <c r="L10" s="133"/>
      <c r="M10" s="5" t="s">
        <v>8</v>
      </c>
      <c r="N10" s="8"/>
      <c r="O10" s="8"/>
      <c r="P10" s="133"/>
      <c r="Q10" s="5" t="s">
        <v>8</v>
      </c>
      <c r="R10" s="2" t="s">
        <v>1544</v>
      </c>
      <c r="S10" s="2">
        <v>140</v>
      </c>
      <c r="T10" s="7"/>
    </row>
    <row r="11" spans="1:22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7"/>
    </row>
    <row r="12" spans="1:22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 t="s">
        <v>759</v>
      </c>
      <c r="O12" s="2">
        <v>150</v>
      </c>
      <c r="P12" s="133"/>
      <c r="Q12" s="5" t="s">
        <v>10</v>
      </c>
      <c r="R12" s="2" t="s">
        <v>1539</v>
      </c>
      <c r="S12" s="2">
        <v>145</v>
      </c>
      <c r="T12" s="7"/>
    </row>
    <row r="13" spans="1:22" ht="15.75" customHeight="1">
      <c r="A13" s="5" t="s">
        <v>11</v>
      </c>
      <c r="B13" s="2"/>
      <c r="C13" s="2"/>
      <c r="D13" s="133"/>
      <c r="E13" s="5" t="s">
        <v>11</v>
      </c>
      <c r="F13" s="2" t="s">
        <v>373</v>
      </c>
      <c r="G13" s="2">
        <v>150</v>
      </c>
      <c r="H13" s="133"/>
      <c r="I13" s="18" t="s">
        <v>11</v>
      </c>
      <c r="J13" s="2" t="s">
        <v>1545</v>
      </c>
      <c r="K13" s="2">
        <v>150</v>
      </c>
      <c r="L13" s="133"/>
      <c r="M13" s="5" t="s">
        <v>11</v>
      </c>
      <c r="N13" s="2" t="s">
        <v>1153</v>
      </c>
      <c r="O13" s="2">
        <v>130</v>
      </c>
      <c r="P13" s="133"/>
      <c r="Q13" s="5" t="s">
        <v>11</v>
      </c>
      <c r="R13" s="2"/>
      <c r="S13" s="2"/>
      <c r="T13" s="7"/>
    </row>
    <row r="14" spans="1:22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7"/>
    </row>
    <row r="15" spans="1:22" ht="15.75" customHeight="1">
      <c r="A15" s="5" t="s">
        <v>13</v>
      </c>
      <c r="B15" s="2" t="s">
        <v>1448</v>
      </c>
      <c r="C15" s="2">
        <v>130</v>
      </c>
      <c r="D15" s="133"/>
      <c r="E15" s="18" t="s">
        <v>13</v>
      </c>
      <c r="F15" s="2" t="s">
        <v>697</v>
      </c>
      <c r="G15" s="2">
        <v>150</v>
      </c>
      <c r="H15" s="133"/>
      <c r="I15" s="5" t="s">
        <v>13</v>
      </c>
      <c r="J15" s="2"/>
      <c r="K15" s="2"/>
      <c r="L15" s="133"/>
      <c r="M15" s="5" t="s">
        <v>13</v>
      </c>
      <c r="N15" s="2" t="s">
        <v>620</v>
      </c>
      <c r="O15" s="25">
        <v>155</v>
      </c>
      <c r="P15" s="133"/>
      <c r="Q15" s="5" t="s">
        <v>13</v>
      </c>
      <c r="R15" s="2" t="s">
        <v>1546</v>
      </c>
      <c r="S15" s="2">
        <v>110</v>
      </c>
      <c r="T15" s="7"/>
    </row>
    <row r="16" spans="1:22" ht="15.75" customHeight="1">
      <c r="A16" s="5" t="s">
        <v>14</v>
      </c>
      <c r="B16" s="2" t="s">
        <v>1448</v>
      </c>
      <c r="C16" s="2">
        <v>130</v>
      </c>
      <c r="D16" s="133"/>
      <c r="E16" s="5" t="s">
        <v>14</v>
      </c>
      <c r="F16" s="2"/>
      <c r="G16" s="2"/>
      <c r="H16" s="133"/>
      <c r="I16" s="5" t="s">
        <v>14</v>
      </c>
      <c r="J16" s="2" t="s">
        <v>1547</v>
      </c>
      <c r="K16" s="2">
        <v>60</v>
      </c>
      <c r="L16" s="133"/>
      <c r="M16" s="18" t="s">
        <v>14</v>
      </c>
      <c r="N16" s="2" t="s">
        <v>639</v>
      </c>
      <c r="O16" s="25">
        <v>175</v>
      </c>
      <c r="P16" s="133"/>
      <c r="Q16" s="5" t="s">
        <v>14</v>
      </c>
      <c r="R16" s="2" t="s">
        <v>1548</v>
      </c>
      <c r="S16" s="2">
        <v>100</v>
      </c>
      <c r="T16" s="7"/>
    </row>
    <row r="17" spans="1:21" ht="15.75" customHeight="1">
      <c r="A17" s="5" t="s">
        <v>15</v>
      </c>
      <c r="B17" s="2"/>
      <c r="C17" s="2"/>
      <c r="D17" s="133"/>
      <c r="E17" s="5" t="s">
        <v>15</v>
      </c>
      <c r="F17" s="2"/>
      <c r="G17" s="2"/>
      <c r="H17" s="133"/>
      <c r="I17" s="5" t="s">
        <v>15</v>
      </c>
      <c r="J17" s="2"/>
      <c r="K17" s="2"/>
      <c r="L17" s="133"/>
      <c r="M17" s="5" t="s">
        <v>15</v>
      </c>
      <c r="N17" s="2" t="s">
        <v>740</v>
      </c>
      <c r="O17" s="2">
        <v>135</v>
      </c>
      <c r="P17" s="133"/>
      <c r="Q17" s="5" t="s">
        <v>15</v>
      </c>
      <c r="R17" s="2" t="s">
        <v>1544</v>
      </c>
      <c r="S17" s="2">
        <v>140</v>
      </c>
      <c r="T17" s="7"/>
      <c r="U17" s="4"/>
    </row>
    <row r="18" spans="1:21" ht="15.75" customHeight="1">
      <c r="A18" s="5" t="s">
        <v>16</v>
      </c>
      <c r="B18" s="2" t="s">
        <v>1549</v>
      </c>
      <c r="C18" s="2">
        <v>130</v>
      </c>
      <c r="D18" s="133"/>
      <c r="E18" s="5" t="s">
        <v>16</v>
      </c>
      <c r="F18" s="2" t="s">
        <v>373</v>
      </c>
      <c r="G18" s="2">
        <v>150</v>
      </c>
      <c r="H18" s="133"/>
      <c r="I18" s="5" t="s">
        <v>16</v>
      </c>
      <c r="J18" s="2" t="s">
        <v>1550</v>
      </c>
      <c r="K18" s="2">
        <v>140</v>
      </c>
      <c r="L18" s="133"/>
      <c r="M18" s="5" t="s">
        <v>16</v>
      </c>
      <c r="N18" s="2" t="s">
        <v>639</v>
      </c>
      <c r="O18" s="25">
        <v>175</v>
      </c>
      <c r="P18" s="133"/>
      <c r="Q18" s="5" t="s">
        <v>16</v>
      </c>
      <c r="R18" s="2" t="s">
        <v>1539</v>
      </c>
      <c r="S18" s="2">
        <v>145</v>
      </c>
      <c r="T18" s="7"/>
    </row>
    <row r="19" spans="1:21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 t="s">
        <v>1551</v>
      </c>
      <c r="O19" s="25">
        <v>210</v>
      </c>
      <c r="P19" s="133"/>
      <c r="Q19" s="5" t="s">
        <v>17</v>
      </c>
      <c r="R19" s="2"/>
      <c r="S19" s="2"/>
      <c r="T19" s="7"/>
    </row>
    <row r="20" spans="1:21" ht="15.75" customHeight="1">
      <c r="A20" s="5" t="s">
        <v>18</v>
      </c>
      <c r="B20" s="2"/>
      <c r="C20" s="2"/>
      <c r="D20" s="133"/>
      <c r="E20" s="5" t="s">
        <v>18</v>
      </c>
      <c r="F20" s="2" t="s">
        <v>1552</v>
      </c>
      <c r="G20" s="2"/>
      <c r="H20" s="133"/>
      <c r="I20" s="5" t="s">
        <v>18</v>
      </c>
      <c r="J20" s="2" t="s">
        <v>1553</v>
      </c>
      <c r="K20" s="2">
        <v>130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/>
      <c r="S20" s="2"/>
      <c r="T20" s="7"/>
      <c r="U20" s="4"/>
    </row>
    <row r="21" spans="1:21" ht="15.75" customHeight="1">
      <c r="A21" s="5" t="s">
        <v>19</v>
      </c>
      <c r="B21" s="2" t="s">
        <v>1536</v>
      </c>
      <c r="C21" s="2">
        <v>110</v>
      </c>
      <c r="D21" s="133"/>
      <c r="E21" s="5" t="s">
        <v>19</v>
      </c>
      <c r="F21" s="2" t="s">
        <v>691</v>
      </c>
      <c r="G21" s="2">
        <v>140</v>
      </c>
      <c r="H21" s="133"/>
      <c r="I21" s="5" t="s">
        <v>19</v>
      </c>
      <c r="J21" s="2" t="s">
        <v>1543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7"/>
      <c r="U21" s="4"/>
    </row>
    <row r="22" spans="1:21" ht="15.75" customHeight="1">
      <c r="A22" s="5" t="s">
        <v>20</v>
      </c>
      <c r="B22" s="2" t="s">
        <v>1554</v>
      </c>
      <c r="C22" s="2">
        <v>130</v>
      </c>
      <c r="D22" s="133"/>
      <c r="E22" s="5" t="s">
        <v>20</v>
      </c>
      <c r="F22" s="2" t="s">
        <v>1555</v>
      </c>
      <c r="G22" s="2">
        <v>150</v>
      </c>
      <c r="H22" s="133"/>
      <c r="I22" s="5" t="s">
        <v>20</v>
      </c>
      <c r="J22" s="2" t="s">
        <v>1543</v>
      </c>
      <c r="K22" s="2">
        <v>150</v>
      </c>
      <c r="L22" s="133"/>
      <c r="M22" s="5" t="s">
        <v>20</v>
      </c>
      <c r="N22" s="2" t="s">
        <v>1556</v>
      </c>
      <c r="O22" s="2">
        <v>150</v>
      </c>
      <c r="P22" s="133"/>
      <c r="Q22" s="5" t="s">
        <v>20</v>
      </c>
      <c r="R22" s="2" t="s">
        <v>1557</v>
      </c>
      <c r="S22" s="2">
        <v>140</v>
      </c>
      <c r="T22" s="7"/>
      <c r="U22" s="4"/>
    </row>
    <row r="23" spans="1:21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7"/>
      <c r="U23" s="4"/>
    </row>
    <row r="24" spans="1:21" ht="15.75" customHeight="1">
      <c r="A24" s="5" t="s">
        <v>22</v>
      </c>
      <c r="B24" s="2" t="s">
        <v>1558</v>
      </c>
      <c r="C24" s="2">
        <v>100</v>
      </c>
      <c r="D24" s="133"/>
      <c r="E24" s="5" t="s">
        <v>22</v>
      </c>
      <c r="F24" s="2"/>
      <c r="G24" s="2"/>
      <c r="H24" s="133"/>
      <c r="I24" s="5" t="s">
        <v>22</v>
      </c>
      <c r="J24" s="2" t="s">
        <v>1559</v>
      </c>
      <c r="K24" s="25">
        <f>65+80+15</f>
        <v>160</v>
      </c>
      <c r="L24" s="133"/>
      <c r="M24" s="5" t="s">
        <v>22</v>
      </c>
      <c r="N24" s="2" t="s">
        <v>1560</v>
      </c>
      <c r="O24" s="25">
        <f>135+25</f>
        <v>160</v>
      </c>
      <c r="P24" s="133"/>
      <c r="Q24" s="5" t="s">
        <v>22</v>
      </c>
      <c r="R24" s="2" t="s">
        <v>1561</v>
      </c>
      <c r="S24" s="2">
        <f>110+5+25</f>
        <v>140</v>
      </c>
      <c r="T24" s="7"/>
    </row>
    <row r="25" spans="1:21" ht="15.75" customHeight="1">
      <c r="A25" s="5" t="s">
        <v>23</v>
      </c>
      <c r="B25" s="2" t="s">
        <v>1554</v>
      </c>
      <c r="C25" s="2">
        <v>130</v>
      </c>
      <c r="D25" s="133"/>
      <c r="E25" s="5" t="s">
        <v>23</v>
      </c>
      <c r="F25" s="2" t="s">
        <v>1562</v>
      </c>
      <c r="G25" s="25">
        <v>155</v>
      </c>
      <c r="H25" s="133"/>
      <c r="I25" s="5" t="s">
        <v>23</v>
      </c>
      <c r="J25" s="2" t="s">
        <v>1563</v>
      </c>
      <c r="K25" s="2">
        <v>140</v>
      </c>
      <c r="L25" s="133"/>
      <c r="M25" s="5" t="s">
        <v>23</v>
      </c>
      <c r="N25" s="2" t="s">
        <v>1564</v>
      </c>
      <c r="O25" s="25">
        <v>155</v>
      </c>
      <c r="P25" s="133"/>
      <c r="Q25" s="5" t="s">
        <v>23</v>
      </c>
      <c r="R25" s="2" t="s">
        <v>1557</v>
      </c>
      <c r="S25" s="2">
        <v>140</v>
      </c>
      <c r="T25" s="7"/>
      <c r="U25" s="4"/>
    </row>
    <row r="26" spans="1:21" ht="16">
      <c r="A26" s="5" t="s">
        <v>24</v>
      </c>
      <c r="B26" s="101" t="s">
        <v>1565</v>
      </c>
      <c r="C26" s="2">
        <v>110</v>
      </c>
      <c r="D26" s="133"/>
      <c r="E26" s="5" t="s">
        <v>24</v>
      </c>
      <c r="F26" s="2" t="s">
        <v>697</v>
      </c>
      <c r="G26" s="2">
        <v>150</v>
      </c>
      <c r="H26" s="133"/>
      <c r="I26" s="5" t="s">
        <v>24</v>
      </c>
      <c r="J26" s="8" t="s">
        <v>1543</v>
      </c>
      <c r="K26" s="8">
        <v>150</v>
      </c>
      <c r="L26" s="133"/>
      <c r="M26" s="5" t="s">
        <v>24</v>
      </c>
      <c r="N26" s="2" t="s">
        <v>620</v>
      </c>
      <c r="O26" s="25">
        <v>155</v>
      </c>
      <c r="P26" s="133"/>
      <c r="Q26" s="18" t="s">
        <v>24</v>
      </c>
      <c r="R26" s="2" t="s">
        <v>1539</v>
      </c>
      <c r="S26" s="2">
        <v>145</v>
      </c>
      <c r="T26" s="7"/>
    </row>
    <row r="27" spans="1:21" ht="15.75" customHeight="1">
      <c r="A27" s="5" t="s">
        <v>25</v>
      </c>
      <c r="B27" s="2"/>
      <c r="C27" s="2"/>
      <c r="D27" s="133"/>
      <c r="E27" s="5" t="s">
        <v>25</v>
      </c>
      <c r="F27" s="2" t="s">
        <v>1566</v>
      </c>
      <c r="G27" s="2">
        <v>150</v>
      </c>
      <c r="H27" s="133"/>
      <c r="I27" s="5" t="s">
        <v>25</v>
      </c>
      <c r="J27" s="2" t="s">
        <v>1545</v>
      </c>
      <c r="K27" s="2">
        <v>150</v>
      </c>
      <c r="L27" s="133"/>
      <c r="M27" s="5" t="s">
        <v>25</v>
      </c>
      <c r="N27" s="2" t="s">
        <v>620</v>
      </c>
      <c r="O27" s="25">
        <v>155</v>
      </c>
      <c r="P27" s="133"/>
      <c r="Q27" s="5" t="s">
        <v>25</v>
      </c>
      <c r="R27" s="2"/>
      <c r="S27" s="2"/>
      <c r="T27" s="7"/>
      <c r="U27" s="4"/>
    </row>
    <row r="28" spans="1:21" ht="15.75" customHeight="1">
      <c r="A28" s="5" t="s">
        <v>26</v>
      </c>
      <c r="B28" s="2"/>
      <c r="C28" s="2"/>
      <c r="D28" s="133"/>
      <c r="E28" s="5" t="s">
        <v>26</v>
      </c>
      <c r="F28" s="2" t="s">
        <v>1566</v>
      </c>
      <c r="G28" s="2">
        <v>150</v>
      </c>
      <c r="H28" s="133"/>
      <c r="I28" s="5" t="s">
        <v>26</v>
      </c>
      <c r="J28" s="2" t="s">
        <v>1545</v>
      </c>
      <c r="K28" s="2">
        <v>150</v>
      </c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7"/>
    </row>
    <row r="29" spans="1:21" ht="15.75" customHeight="1">
      <c r="A29" s="5" t="s">
        <v>27</v>
      </c>
      <c r="B29" s="2" t="s">
        <v>1567</v>
      </c>
      <c r="C29" s="2">
        <v>130</v>
      </c>
      <c r="D29" s="133"/>
      <c r="E29" s="5" t="s">
        <v>27</v>
      </c>
      <c r="F29" s="2" t="s">
        <v>691</v>
      </c>
      <c r="G29" s="2">
        <v>140</v>
      </c>
      <c r="H29" s="133"/>
      <c r="I29" s="5" t="s">
        <v>27</v>
      </c>
      <c r="J29" s="2" t="s">
        <v>1568</v>
      </c>
      <c r="K29" s="2">
        <v>150</v>
      </c>
      <c r="L29" s="133"/>
      <c r="M29" s="5" t="s">
        <v>27</v>
      </c>
      <c r="N29" s="2" t="s">
        <v>753</v>
      </c>
      <c r="O29" s="2">
        <v>150</v>
      </c>
      <c r="P29" s="133"/>
      <c r="Q29" s="5" t="s">
        <v>27</v>
      </c>
      <c r="R29" s="2" t="s">
        <v>1569</v>
      </c>
      <c r="S29" s="2">
        <v>150</v>
      </c>
      <c r="T29" s="7"/>
    </row>
    <row r="30" spans="1:21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7"/>
    </row>
    <row r="31" spans="1:21" ht="15.75" customHeight="1">
      <c r="A31" s="5" t="s">
        <v>29</v>
      </c>
      <c r="B31" s="2" t="s">
        <v>1448</v>
      </c>
      <c r="C31" s="2">
        <v>130</v>
      </c>
      <c r="D31" s="133"/>
      <c r="E31" s="5" t="s">
        <v>29</v>
      </c>
      <c r="F31" s="2" t="s">
        <v>697</v>
      </c>
      <c r="G31" s="2">
        <v>150</v>
      </c>
      <c r="H31" s="133"/>
      <c r="I31" s="5" t="s">
        <v>29</v>
      </c>
      <c r="J31" s="2" t="s">
        <v>1570</v>
      </c>
      <c r="K31" s="2">
        <v>120</v>
      </c>
      <c r="L31" s="133"/>
      <c r="M31" s="5" t="s">
        <v>29</v>
      </c>
      <c r="N31" s="2" t="s">
        <v>740</v>
      </c>
      <c r="O31" s="2">
        <v>135</v>
      </c>
      <c r="P31" s="133"/>
      <c r="Q31" s="5" t="s">
        <v>29</v>
      </c>
      <c r="R31" s="2" t="s">
        <v>1539</v>
      </c>
      <c r="S31" s="2">
        <v>145</v>
      </c>
      <c r="T31" s="7"/>
    </row>
    <row r="32" spans="1:21" ht="15.75" customHeight="1">
      <c r="A32" s="18" t="s">
        <v>30</v>
      </c>
      <c r="B32" s="2" t="s">
        <v>1448</v>
      </c>
      <c r="C32" s="2">
        <v>130</v>
      </c>
      <c r="D32" s="133"/>
      <c r="E32" s="5" t="s">
        <v>30</v>
      </c>
      <c r="F32" s="2" t="s">
        <v>1571</v>
      </c>
      <c r="G32" s="25">
        <v>155</v>
      </c>
      <c r="H32" s="133"/>
      <c r="I32" s="5" t="s">
        <v>30</v>
      </c>
      <c r="J32" s="2" t="s">
        <v>1572</v>
      </c>
      <c r="K32" s="2">
        <v>150</v>
      </c>
      <c r="L32" s="133"/>
      <c r="M32" s="5" t="s">
        <v>30</v>
      </c>
      <c r="N32" s="2" t="s">
        <v>1573</v>
      </c>
      <c r="O32" s="25">
        <v>155</v>
      </c>
      <c r="P32" s="133"/>
      <c r="Q32" s="5" t="s">
        <v>30</v>
      </c>
      <c r="R32" s="4" t="s">
        <v>1574</v>
      </c>
      <c r="S32" s="2">
        <v>145</v>
      </c>
      <c r="T32" s="7"/>
      <c r="U32" s="4"/>
    </row>
    <row r="33" spans="1:21" ht="15.75" customHeight="1">
      <c r="A33" s="2" t="s">
        <v>31</v>
      </c>
      <c r="B33" s="8"/>
      <c r="C33" s="8"/>
      <c r="D33" s="133"/>
      <c r="E33" s="8" t="s">
        <v>31</v>
      </c>
      <c r="F33" s="8" t="s">
        <v>682</v>
      </c>
      <c r="G33" s="8">
        <v>145</v>
      </c>
      <c r="H33" s="133"/>
      <c r="I33" s="2" t="s">
        <v>31</v>
      </c>
      <c r="J33" s="2" t="s">
        <v>1575</v>
      </c>
      <c r="K33" s="2">
        <v>140</v>
      </c>
      <c r="L33" s="133"/>
      <c r="M33" s="2" t="s">
        <v>31</v>
      </c>
      <c r="N33" s="8" t="s">
        <v>740</v>
      </c>
      <c r="O33" s="8">
        <v>135</v>
      </c>
      <c r="P33" s="133"/>
      <c r="Q33" s="2" t="s">
        <v>31</v>
      </c>
      <c r="R33" s="2"/>
      <c r="S33" s="2"/>
      <c r="T33" s="7"/>
      <c r="U33" s="4"/>
    </row>
    <row r="34" spans="1:21" ht="15.75" customHeight="1">
      <c r="A34" s="2" t="s">
        <v>32</v>
      </c>
      <c r="B34" s="2" t="s">
        <v>1448</v>
      </c>
      <c r="C34" s="2">
        <v>130</v>
      </c>
      <c r="D34" s="133"/>
      <c r="E34" s="2" t="s">
        <v>32</v>
      </c>
      <c r="F34" s="2" t="s">
        <v>398</v>
      </c>
      <c r="G34" s="23">
        <v>165</v>
      </c>
      <c r="H34" s="133"/>
      <c r="I34" s="2" t="s">
        <v>32</v>
      </c>
      <c r="J34" s="10" t="s">
        <v>1576</v>
      </c>
      <c r="K34" s="2">
        <v>150</v>
      </c>
      <c r="L34" s="133"/>
      <c r="M34" s="2" t="s">
        <v>32</v>
      </c>
      <c r="N34" s="2" t="s">
        <v>620</v>
      </c>
      <c r="O34" s="25">
        <v>155</v>
      </c>
      <c r="P34" s="133"/>
      <c r="Q34" s="2" t="s">
        <v>32</v>
      </c>
      <c r="R34" s="2" t="s">
        <v>1577</v>
      </c>
      <c r="S34" s="2">
        <v>135</v>
      </c>
      <c r="T34" s="7"/>
      <c r="U34" s="4"/>
    </row>
    <row r="35" spans="1:21" ht="15.75" customHeight="1">
      <c r="A35" s="2" t="s">
        <v>33</v>
      </c>
      <c r="B35" s="2" t="s">
        <v>1448</v>
      </c>
      <c r="C35" s="2">
        <v>130</v>
      </c>
      <c r="D35" s="133"/>
      <c r="E35" s="2" t="s">
        <v>33</v>
      </c>
      <c r="F35" s="8" t="s">
        <v>1578</v>
      </c>
      <c r="G35" s="8"/>
      <c r="H35" s="133"/>
      <c r="I35" s="2" t="s">
        <v>33</v>
      </c>
      <c r="J35" s="2" t="s">
        <v>1579</v>
      </c>
      <c r="K35" s="2">
        <v>150</v>
      </c>
      <c r="L35" s="133"/>
      <c r="M35" s="2" t="s">
        <v>33</v>
      </c>
      <c r="N35" s="8" t="s">
        <v>1580</v>
      </c>
      <c r="O35" s="23">
        <v>155</v>
      </c>
      <c r="P35" s="133"/>
      <c r="Q35" s="2" t="s">
        <v>33</v>
      </c>
      <c r="R35" s="2" t="s">
        <v>1539</v>
      </c>
      <c r="S35" s="2">
        <v>145</v>
      </c>
      <c r="T35" s="7"/>
      <c r="U35" s="4"/>
    </row>
    <row r="36" spans="1:21" ht="15.75" customHeight="1">
      <c r="A36" s="2" t="s">
        <v>34</v>
      </c>
      <c r="B36" s="8" t="s">
        <v>1448</v>
      </c>
      <c r="C36" s="8">
        <v>130</v>
      </c>
      <c r="D36" s="128"/>
      <c r="E36" s="2" t="s">
        <v>34</v>
      </c>
      <c r="F36" s="8" t="s">
        <v>1555</v>
      </c>
      <c r="G36" s="8">
        <v>150</v>
      </c>
      <c r="H36" s="128"/>
      <c r="I36" s="2" t="s">
        <v>34</v>
      </c>
      <c r="J36" s="2" t="s">
        <v>1581</v>
      </c>
      <c r="K36" s="2">
        <v>150</v>
      </c>
      <c r="L36" s="128"/>
      <c r="M36" s="2" t="s">
        <v>34</v>
      </c>
      <c r="N36" s="8" t="s">
        <v>1582</v>
      </c>
      <c r="O36" s="8">
        <v>135</v>
      </c>
      <c r="P36" s="128"/>
      <c r="Q36" s="2" t="s">
        <v>34</v>
      </c>
      <c r="R36" s="2" t="s">
        <v>1557</v>
      </c>
      <c r="S36" s="2">
        <v>140</v>
      </c>
      <c r="T36" s="7"/>
      <c r="U36" s="4"/>
    </row>
    <row r="37" spans="1:21" ht="17">
      <c r="A37" s="2" t="s">
        <v>35</v>
      </c>
      <c r="B37" s="8" t="s">
        <v>1448</v>
      </c>
      <c r="C37" s="2">
        <v>130</v>
      </c>
      <c r="D37" s="11"/>
      <c r="E37" s="2" t="s">
        <v>35</v>
      </c>
      <c r="F37" s="2" t="s">
        <v>1555</v>
      </c>
      <c r="G37" s="8">
        <v>150</v>
      </c>
      <c r="H37" s="11"/>
      <c r="I37" s="2" t="s">
        <v>35</v>
      </c>
      <c r="J37" s="2" t="s">
        <v>1543</v>
      </c>
      <c r="K37" s="2">
        <v>150</v>
      </c>
      <c r="L37" s="11"/>
      <c r="M37" s="2" t="s">
        <v>35</v>
      </c>
      <c r="N37" s="2" t="s">
        <v>1153</v>
      </c>
      <c r="O37" s="2">
        <v>130</v>
      </c>
      <c r="P37" s="11"/>
      <c r="Q37" s="2" t="s">
        <v>35</v>
      </c>
      <c r="R37" s="2" t="s">
        <v>1577</v>
      </c>
      <c r="S37" s="2">
        <v>135</v>
      </c>
      <c r="T37" s="7"/>
      <c r="U37" s="4"/>
    </row>
    <row r="38" spans="1:21" ht="17">
      <c r="A38" s="2" t="s">
        <v>36</v>
      </c>
      <c r="B38" s="8" t="s">
        <v>1448</v>
      </c>
      <c r="C38" s="8">
        <v>130</v>
      </c>
      <c r="D38" s="11"/>
      <c r="E38" s="2" t="s">
        <v>36</v>
      </c>
      <c r="F38" s="8" t="s">
        <v>1566</v>
      </c>
      <c r="G38" s="8">
        <v>150</v>
      </c>
      <c r="H38" s="11"/>
      <c r="I38" s="2" t="s">
        <v>36</v>
      </c>
      <c r="J38" s="8" t="s">
        <v>1543</v>
      </c>
      <c r="K38" s="8">
        <v>150</v>
      </c>
      <c r="L38" s="11"/>
      <c r="M38" s="2" t="s">
        <v>36</v>
      </c>
      <c r="N38" s="8" t="s">
        <v>740</v>
      </c>
      <c r="O38" s="8">
        <v>135</v>
      </c>
      <c r="P38" s="11"/>
      <c r="Q38" s="2" t="s">
        <v>36</v>
      </c>
      <c r="R38" s="8" t="s">
        <v>1539</v>
      </c>
      <c r="S38" s="8">
        <v>145</v>
      </c>
      <c r="T38" s="7"/>
      <c r="U38" s="4"/>
    </row>
    <row r="39" spans="1:21" ht="15.75" customHeight="1">
      <c r="A39" s="12" t="s">
        <v>37</v>
      </c>
      <c r="C39" s="4">
        <f>SUM((C1:C38))</f>
        <v>2340</v>
      </c>
      <c r="E39" s="4" t="s">
        <v>37</v>
      </c>
      <c r="G39" s="4">
        <f>SUM((G1:G38))</f>
        <v>2985</v>
      </c>
      <c r="I39" s="12" t="s">
        <v>37</v>
      </c>
      <c r="J39" s="12"/>
      <c r="K39" s="4">
        <f>SUM((K1:K38))</f>
        <v>3085</v>
      </c>
      <c r="M39" s="12" t="s">
        <v>37</v>
      </c>
      <c r="O39" s="4">
        <f>SUM((O1:O38))</f>
        <v>3885</v>
      </c>
      <c r="Q39" s="12" t="s">
        <v>37</v>
      </c>
      <c r="R39" s="12"/>
      <c r="S39" s="4">
        <f>SUM((S1:S38))</f>
        <v>2775</v>
      </c>
    </row>
    <row r="40" spans="1:21" ht="15.75" customHeight="1">
      <c r="A40" s="12" t="s">
        <v>38</v>
      </c>
      <c r="C40" s="4">
        <v>2290</v>
      </c>
      <c r="E40" s="4" t="s">
        <v>38</v>
      </c>
      <c r="G40" s="4">
        <v>2985</v>
      </c>
      <c r="I40" s="12" t="s">
        <v>38</v>
      </c>
      <c r="J40" s="12"/>
      <c r="K40" s="4">
        <v>3085</v>
      </c>
      <c r="M40" s="12" t="s">
        <v>38</v>
      </c>
      <c r="O40" s="4">
        <v>3885</v>
      </c>
      <c r="Q40" s="12" t="s">
        <v>38</v>
      </c>
      <c r="R40" s="12"/>
      <c r="S40" s="4">
        <v>2600</v>
      </c>
    </row>
    <row r="41" spans="1:21" ht="15.75" customHeight="1">
      <c r="A41" s="12" t="s">
        <v>39</v>
      </c>
      <c r="C41" s="4">
        <f>SUMIF(C3:C36, "&gt;150")-COUNTIF(C3:C36, "&gt;150")*150</f>
        <v>0</v>
      </c>
      <c r="E41" s="12" t="s">
        <v>39</v>
      </c>
      <c r="G41" s="4">
        <f>SUMIF(G1:G36, "&gt;150")-COUNTIF(G1:G36, "&gt;150")*150</f>
        <v>25</v>
      </c>
      <c r="I41" s="12" t="s">
        <v>39</v>
      </c>
      <c r="K41" s="4">
        <f>SUMIF(K1:K36, "&gt;150")-COUNTIF(K1:K36, "&gt;150")*150</f>
        <v>10</v>
      </c>
      <c r="M41" s="12" t="s">
        <v>39</v>
      </c>
      <c r="O41" s="4">
        <f>SUMIF(O1:O36, "&gt;150")-COUNTIF(O1:O36, "&gt;150")*150</f>
        <v>270</v>
      </c>
      <c r="Q41" s="12" t="s">
        <v>39</v>
      </c>
      <c r="S41" s="4">
        <f>SUMIF(S1:S36, "&gt;150")-COUNTIF(S1:S36, "&gt;150")*150</f>
        <v>0</v>
      </c>
    </row>
    <row r="42" spans="1:21" ht="15.75" customHeight="1">
      <c r="A42" s="12" t="s">
        <v>40</v>
      </c>
      <c r="C42" s="4">
        <f>C40-C41</f>
        <v>2290</v>
      </c>
      <c r="E42" s="12" t="s">
        <v>40</v>
      </c>
      <c r="G42" s="4">
        <f>G40-G41</f>
        <v>2960</v>
      </c>
      <c r="I42" s="12" t="s">
        <v>40</v>
      </c>
      <c r="K42" s="4">
        <f>K40-K41</f>
        <v>3075</v>
      </c>
      <c r="M42" s="12" t="s">
        <v>40</v>
      </c>
      <c r="O42" s="4">
        <f>O40-O41</f>
        <v>3615</v>
      </c>
      <c r="Q42" s="12" t="s">
        <v>40</v>
      </c>
      <c r="S42" s="4">
        <f>S40-S41</f>
        <v>2600</v>
      </c>
    </row>
    <row r="43" spans="1:21" ht="15.75" customHeight="1">
      <c r="A43" s="12"/>
      <c r="I43" s="12"/>
      <c r="J43" s="12"/>
      <c r="K43" s="12"/>
      <c r="M43" s="12"/>
    </row>
    <row r="44" spans="1:21" ht="15.75" customHeight="1">
      <c r="A44" s="12"/>
      <c r="I44" s="12"/>
      <c r="J44" s="12"/>
      <c r="K44" s="12"/>
      <c r="M44" s="12"/>
    </row>
    <row r="45" spans="1:21" ht="15.75" customHeight="1">
      <c r="A45" s="12"/>
      <c r="I45" s="12"/>
      <c r="J45" s="12"/>
      <c r="K45" s="12"/>
      <c r="M45" s="12"/>
    </row>
    <row r="46" spans="1:21" ht="15.75" customHeight="1">
      <c r="A46" s="12"/>
      <c r="I46" s="12"/>
      <c r="J46" s="12"/>
      <c r="K46" s="12"/>
      <c r="M46" s="12"/>
    </row>
    <row r="47" spans="1:21" ht="15.75" customHeight="1">
      <c r="A47" s="12"/>
      <c r="I47" s="12"/>
      <c r="J47" s="12"/>
      <c r="K47" s="12"/>
      <c r="M47" s="12"/>
    </row>
    <row r="48" spans="1:21" ht="15.75" customHeight="1">
      <c r="A48" s="12"/>
      <c r="I48" s="12"/>
      <c r="J48" s="12"/>
      <c r="K48" s="12"/>
      <c r="M48" s="12"/>
    </row>
    <row r="49" spans="1:13" ht="15.75" customHeight="1">
      <c r="A49" s="12"/>
      <c r="I49" s="12"/>
      <c r="J49" s="12"/>
      <c r="K49" s="12"/>
      <c r="M49" s="12"/>
    </row>
    <row r="50" spans="1:13" ht="15.75" customHeight="1">
      <c r="A50" s="12"/>
      <c r="I50" s="12"/>
      <c r="J50" s="12"/>
      <c r="K50" s="12"/>
      <c r="M50" s="12"/>
    </row>
    <row r="51" spans="1:13" ht="13">
      <c r="A51" s="12"/>
      <c r="I51" s="12"/>
      <c r="J51" s="12"/>
      <c r="K51" s="12"/>
      <c r="M51" s="12"/>
    </row>
    <row r="52" spans="1:13" ht="13">
      <c r="A52" s="12"/>
      <c r="I52" s="12"/>
      <c r="J52" s="12"/>
      <c r="K52" s="12"/>
      <c r="M52" s="12"/>
    </row>
    <row r="53" spans="1:13" ht="13">
      <c r="A53" s="12"/>
      <c r="I53" s="12"/>
      <c r="J53" s="12"/>
      <c r="K53" s="12"/>
      <c r="M53" s="12"/>
    </row>
    <row r="54" spans="1:13" ht="13">
      <c r="A54" s="12"/>
      <c r="I54" s="12"/>
      <c r="J54" s="12"/>
      <c r="K54" s="12"/>
      <c r="M54" s="12"/>
    </row>
    <row r="55" spans="1:13" ht="13">
      <c r="A55" s="12"/>
      <c r="I55" s="12"/>
      <c r="J55" s="12"/>
      <c r="K55" s="12"/>
      <c r="M55" s="12"/>
    </row>
    <row r="56" spans="1:13" ht="13">
      <c r="A56" s="12"/>
      <c r="I56" s="12"/>
      <c r="J56" s="12"/>
      <c r="K56" s="12"/>
      <c r="M56" s="12"/>
    </row>
    <row r="57" spans="1:13" ht="13">
      <c r="A57" s="12"/>
      <c r="I57" s="12"/>
      <c r="J57" s="12"/>
      <c r="K57" s="12"/>
      <c r="M57" s="12"/>
    </row>
    <row r="58" spans="1:13" ht="13">
      <c r="A58" s="12"/>
      <c r="I58" s="12"/>
      <c r="J58" s="12"/>
      <c r="K58" s="12"/>
      <c r="M58" s="12"/>
    </row>
    <row r="59" spans="1:13" ht="13">
      <c r="A59" s="12"/>
      <c r="I59" s="12"/>
      <c r="J59" s="12"/>
      <c r="K59" s="12"/>
      <c r="M59" s="12"/>
    </row>
    <row r="60" spans="1:13" ht="13">
      <c r="A60" s="12"/>
      <c r="I60" s="12"/>
      <c r="J60" s="12"/>
      <c r="K60" s="12"/>
      <c r="M60" s="12"/>
    </row>
    <row r="61" spans="1:13" ht="13">
      <c r="A61" s="12"/>
      <c r="I61" s="12"/>
      <c r="J61" s="12"/>
      <c r="K61" s="12"/>
      <c r="M61" s="12"/>
    </row>
    <row r="62" spans="1:13" ht="13">
      <c r="A62" s="12"/>
      <c r="I62" s="12"/>
      <c r="J62" s="12"/>
      <c r="K62" s="12"/>
      <c r="M62" s="12"/>
    </row>
    <row r="63" spans="1:13" ht="13">
      <c r="A63" s="12"/>
      <c r="I63" s="12"/>
      <c r="J63" s="12"/>
      <c r="K63" s="12"/>
      <c r="M63" s="12"/>
    </row>
    <row r="64" spans="1:13" ht="13">
      <c r="A64" s="12"/>
      <c r="I64" s="12"/>
      <c r="J64" s="12"/>
      <c r="K64" s="12"/>
      <c r="M64" s="12"/>
    </row>
    <row r="65" spans="1:13" ht="13">
      <c r="A65" s="12"/>
      <c r="I65" s="12"/>
      <c r="J65" s="12"/>
      <c r="K65" s="12"/>
      <c r="M65" s="12"/>
    </row>
    <row r="66" spans="1:13" ht="13">
      <c r="A66" s="12"/>
      <c r="I66" s="12"/>
      <c r="J66" s="12"/>
      <c r="K66" s="12"/>
      <c r="M66" s="12"/>
    </row>
    <row r="67" spans="1:13" ht="13">
      <c r="A67" s="12"/>
      <c r="I67" s="12"/>
      <c r="J67" s="12"/>
      <c r="K67" s="12"/>
      <c r="M67" s="12"/>
    </row>
    <row r="68" spans="1:13" ht="13">
      <c r="A68" s="12"/>
      <c r="I68" s="12"/>
      <c r="J68" s="12"/>
      <c r="K68" s="12"/>
      <c r="M68" s="12"/>
    </row>
    <row r="69" spans="1:13" ht="13">
      <c r="A69" s="12"/>
      <c r="I69" s="12"/>
      <c r="J69" s="12"/>
      <c r="K69" s="12"/>
      <c r="M69" s="12"/>
    </row>
    <row r="70" spans="1:13" ht="13">
      <c r="A70" s="12"/>
      <c r="I70" s="12"/>
      <c r="J70" s="12"/>
      <c r="K70" s="12"/>
      <c r="M70" s="12"/>
    </row>
    <row r="71" spans="1:13" ht="13">
      <c r="A71" s="12"/>
      <c r="I71" s="12"/>
      <c r="J71" s="12"/>
      <c r="K71" s="12"/>
      <c r="M71" s="12"/>
    </row>
    <row r="72" spans="1:13" ht="13">
      <c r="A72" s="12"/>
      <c r="I72" s="12"/>
      <c r="J72" s="12"/>
      <c r="K72" s="12"/>
      <c r="M72" s="12"/>
    </row>
    <row r="73" spans="1:13" ht="13">
      <c r="A73" s="12"/>
      <c r="I73" s="12"/>
      <c r="J73" s="12"/>
      <c r="K73" s="12"/>
      <c r="M73" s="12"/>
    </row>
    <row r="74" spans="1:13" ht="13">
      <c r="A74" s="12"/>
      <c r="I74" s="12"/>
      <c r="J74" s="12"/>
      <c r="K74" s="12"/>
      <c r="M74" s="12"/>
    </row>
    <row r="75" spans="1:13" ht="13">
      <c r="A75" s="12"/>
      <c r="I75" s="12"/>
      <c r="J75" s="12"/>
      <c r="K75" s="12"/>
      <c r="M75" s="12"/>
    </row>
    <row r="76" spans="1:13" ht="13">
      <c r="A76" s="12"/>
      <c r="I76" s="12"/>
      <c r="J76" s="12"/>
      <c r="K76" s="12"/>
      <c r="M76" s="12"/>
    </row>
    <row r="77" spans="1:13" ht="13">
      <c r="A77" s="12"/>
      <c r="I77" s="12"/>
      <c r="J77" s="12"/>
      <c r="K77" s="12"/>
      <c r="M77" s="12"/>
    </row>
    <row r="78" spans="1:13" ht="13">
      <c r="A78" s="12"/>
      <c r="I78" s="12"/>
      <c r="J78" s="12"/>
      <c r="K78" s="12"/>
      <c r="M78" s="12"/>
    </row>
    <row r="79" spans="1:13" ht="13">
      <c r="A79" s="12"/>
      <c r="I79" s="12"/>
      <c r="J79" s="12"/>
      <c r="K79" s="12"/>
      <c r="M79" s="12"/>
    </row>
    <row r="80" spans="1:13" ht="13">
      <c r="A80" s="12"/>
      <c r="I80" s="12"/>
      <c r="J80" s="12"/>
      <c r="K80" s="12"/>
      <c r="M80" s="12"/>
    </row>
    <row r="81" spans="1:13" ht="13">
      <c r="A81" s="12"/>
      <c r="I81" s="12"/>
      <c r="J81" s="12"/>
      <c r="K81" s="12"/>
      <c r="M81" s="12"/>
    </row>
    <row r="82" spans="1:13" ht="13">
      <c r="A82" s="12"/>
      <c r="I82" s="12"/>
      <c r="J82" s="12"/>
      <c r="K82" s="12"/>
      <c r="M82" s="12"/>
    </row>
    <row r="83" spans="1:13" ht="13">
      <c r="A83" s="12"/>
      <c r="I83" s="12"/>
      <c r="J83" s="12"/>
      <c r="K83" s="12"/>
      <c r="M83" s="12"/>
    </row>
    <row r="84" spans="1:13" ht="13">
      <c r="A84" s="12"/>
      <c r="I84" s="12"/>
      <c r="J84" s="12"/>
      <c r="K84" s="12"/>
      <c r="M84" s="12"/>
    </row>
    <row r="85" spans="1:13" ht="13">
      <c r="A85" s="12"/>
      <c r="I85" s="12"/>
      <c r="J85" s="12"/>
      <c r="K85" s="12"/>
      <c r="M85" s="12"/>
    </row>
    <row r="86" spans="1:13" ht="13">
      <c r="A86" s="12"/>
      <c r="I86" s="12"/>
      <c r="J86" s="12"/>
      <c r="K86" s="12"/>
      <c r="M86" s="12"/>
    </row>
    <row r="87" spans="1:13" ht="13">
      <c r="A87" s="12"/>
      <c r="I87" s="12"/>
      <c r="J87" s="12"/>
      <c r="K87" s="12"/>
      <c r="M87" s="12"/>
    </row>
    <row r="88" spans="1:13" ht="13">
      <c r="A88" s="12"/>
      <c r="I88" s="12"/>
      <c r="J88" s="12"/>
      <c r="K88" s="12"/>
      <c r="M88" s="12"/>
    </row>
    <row r="89" spans="1:13" ht="13">
      <c r="A89" s="12"/>
      <c r="I89" s="12"/>
      <c r="J89" s="12"/>
      <c r="K89" s="12"/>
      <c r="M89" s="12"/>
    </row>
    <row r="90" spans="1:13" ht="13">
      <c r="A90" s="12"/>
      <c r="I90" s="12"/>
      <c r="J90" s="12"/>
      <c r="K90" s="12"/>
      <c r="M90" s="12"/>
    </row>
    <row r="91" spans="1:13" ht="13">
      <c r="A91" s="12"/>
      <c r="I91" s="12"/>
      <c r="J91" s="12"/>
      <c r="K91" s="12"/>
      <c r="M91" s="12"/>
    </row>
    <row r="92" spans="1:13" ht="13">
      <c r="A92" s="12"/>
      <c r="I92" s="12"/>
      <c r="J92" s="12"/>
      <c r="K92" s="12"/>
      <c r="M92" s="12"/>
    </row>
    <row r="93" spans="1:13" ht="13">
      <c r="A93" s="12"/>
      <c r="I93" s="12"/>
      <c r="J93" s="12"/>
      <c r="K93" s="12"/>
      <c r="M93" s="12"/>
    </row>
    <row r="94" spans="1:13" ht="13">
      <c r="A94" s="12"/>
      <c r="I94" s="12"/>
      <c r="J94" s="12"/>
      <c r="K94" s="12"/>
      <c r="M94" s="12"/>
    </row>
    <row r="95" spans="1:13" ht="13">
      <c r="A95" s="12"/>
      <c r="I95" s="12"/>
      <c r="J95" s="12"/>
      <c r="K95" s="12"/>
      <c r="M95" s="12"/>
    </row>
    <row r="96" spans="1:13" ht="13">
      <c r="A96" s="12"/>
      <c r="I96" s="12"/>
      <c r="J96" s="12"/>
      <c r="K96" s="12"/>
      <c r="M96" s="12"/>
    </row>
    <row r="97" spans="1:13" ht="13">
      <c r="A97" s="12"/>
      <c r="I97" s="12"/>
      <c r="J97" s="12"/>
      <c r="K97" s="12"/>
      <c r="M97" s="12"/>
    </row>
    <row r="98" spans="1:13" ht="13">
      <c r="A98" s="12"/>
      <c r="I98" s="12"/>
      <c r="J98" s="12"/>
      <c r="K98" s="12"/>
      <c r="M98" s="12"/>
    </row>
    <row r="99" spans="1:13" ht="13">
      <c r="A99" s="12"/>
      <c r="I99" s="12"/>
      <c r="J99" s="12"/>
      <c r="K99" s="12"/>
      <c r="M99" s="12"/>
    </row>
    <row r="100" spans="1:13" ht="13">
      <c r="A100" s="12"/>
      <c r="I100" s="12"/>
      <c r="J100" s="12"/>
      <c r="K100" s="12"/>
      <c r="M100" s="12"/>
    </row>
    <row r="101" spans="1:13" ht="13">
      <c r="A101" s="12"/>
      <c r="I101" s="12"/>
      <c r="J101" s="12"/>
      <c r="K101" s="12"/>
      <c r="M101" s="12"/>
    </row>
    <row r="102" spans="1:13" ht="13">
      <c r="A102" s="12"/>
      <c r="I102" s="12"/>
      <c r="J102" s="12"/>
      <c r="K102" s="12"/>
      <c r="M102" s="12"/>
    </row>
    <row r="103" spans="1:13" ht="13">
      <c r="A103" s="12"/>
      <c r="I103" s="12"/>
      <c r="J103" s="12"/>
      <c r="K103" s="12"/>
      <c r="M103" s="12"/>
    </row>
    <row r="104" spans="1:13" ht="13">
      <c r="A104" s="12"/>
      <c r="I104" s="12"/>
      <c r="J104" s="12"/>
      <c r="K104" s="12"/>
      <c r="M104" s="12"/>
    </row>
    <row r="105" spans="1:13" ht="13">
      <c r="A105" s="12"/>
      <c r="I105" s="12"/>
      <c r="J105" s="12"/>
      <c r="K105" s="12"/>
      <c r="M105" s="12"/>
    </row>
    <row r="106" spans="1:13" ht="13">
      <c r="A106" s="12"/>
      <c r="I106" s="12"/>
      <c r="J106" s="12"/>
      <c r="K106" s="12"/>
      <c r="M106" s="12"/>
    </row>
    <row r="107" spans="1:13" ht="13">
      <c r="A107" s="12"/>
      <c r="I107" s="12"/>
      <c r="J107" s="12"/>
      <c r="K107" s="12"/>
      <c r="M107" s="12"/>
    </row>
    <row r="108" spans="1:13" ht="13">
      <c r="A108" s="12"/>
      <c r="I108" s="12"/>
      <c r="J108" s="12"/>
      <c r="K108" s="12"/>
      <c r="M108" s="12"/>
    </row>
    <row r="109" spans="1:13" ht="13">
      <c r="A109" s="12"/>
      <c r="I109" s="12"/>
      <c r="J109" s="12"/>
      <c r="K109" s="12"/>
      <c r="M109" s="12"/>
    </row>
    <row r="110" spans="1:13" ht="13">
      <c r="A110" s="12"/>
      <c r="I110" s="12"/>
      <c r="J110" s="12"/>
      <c r="K110" s="12"/>
      <c r="M110" s="12"/>
    </row>
    <row r="111" spans="1:13" ht="13">
      <c r="A111" s="12"/>
      <c r="I111" s="12"/>
      <c r="J111" s="12"/>
      <c r="K111" s="12"/>
      <c r="M111" s="12"/>
    </row>
    <row r="112" spans="1:13" ht="13">
      <c r="A112" s="12"/>
      <c r="I112" s="12"/>
      <c r="J112" s="12"/>
      <c r="K112" s="12"/>
      <c r="M112" s="12"/>
    </row>
    <row r="113" spans="1:13" ht="13">
      <c r="A113" s="12"/>
      <c r="I113" s="12"/>
      <c r="J113" s="12"/>
      <c r="K113" s="12"/>
      <c r="M113" s="12"/>
    </row>
    <row r="114" spans="1:13" ht="13">
      <c r="A114" s="12"/>
      <c r="I114" s="12"/>
      <c r="J114" s="12"/>
      <c r="K114" s="12"/>
      <c r="M114" s="12"/>
    </row>
    <row r="115" spans="1:13" ht="13">
      <c r="A115" s="12"/>
      <c r="I115" s="12"/>
      <c r="J115" s="12"/>
      <c r="K115" s="12"/>
      <c r="M115" s="12"/>
    </row>
    <row r="116" spans="1:13" ht="13">
      <c r="A116" s="12"/>
      <c r="I116" s="12"/>
      <c r="J116" s="12"/>
      <c r="K116" s="12"/>
      <c r="M116" s="12"/>
    </row>
    <row r="117" spans="1:13" ht="13">
      <c r="A117" s="12"/>
      <c r="I117" s="12"/>
      <c r="J117" s="12"/>
      <c r="K117" s="12"/>
      <c r="M117" s="12"/>
    </row>
    <row r="118" spans="1:13" ht="13">
      <c r="A118" s="12"/>
      <c r="I118" s="12"/>
      <c r="J118" s="12"/>
      <c r="K118" s="12"/>
      <c r="M118" s="12"/>
    </row>
    <row r="119" spans="1:13" ht="13">
      <c r="A119" s="12"/>
      <c r="I119" s="12"/>
      <c r="J119" s="12"/>
      <c r="K119" s="12"/>
      <c r="M119" s="12"/>
    </row>
    <row r="120" spans="1:13" ht="13">
      <c r="A120" s="12"/>
      <c r="I120" s="12"/>
      <c r="J120" s="12"/>
      <c r="K120" s="12"/>
      <c r="M120" s="12"/>
    </row>
    <row r="121" spans="1:13" ht="13">
      <c r="A121" s="12"/>
      <c r="I121" s="12"/>
      <c r="J121" s="12"/>
      <c r="K121" s="12"/>
      <c r="M121" s="12"/>
    </row>
    <row r="122" spans="1:13" ht="13">
      <c r="A122" s="12"/>
      <c r="I122" s="12"/>
      <c r="J122" s="12"/>
      <c r="K122" s="12"/>
      <c r="M122" s="12"/>
    </row>
    <row r="123" spans="1:13" ht="13">
      <c r="A123" s="12"/>
      <c r="I123" s="12"/>
      <c r="J123" s="12"/>
      <c r="K123" s="12"/>
      <c r="M123" s="12"/>
    </row>
    <row r="124" spans="1:13" ht="13">
      <c r="A124" s="12"/>
      <c r="I124" s="12"/>
      <c r="J124" s="12"/>
      <c r="K124" s="12"/>
      <c r="M124" s="12"/>
    </row>
    <row r="125" spans="1:13" ht="13">
      <c r="A125" s="12"/>
      <c r="I125" s="12"/>
      <c r="J125" s="12"/>
      <c r="K125" s="12"/>
      <c r="M125" s="12"/>
    </row>
    <row r="126" spans="1:13" ht="13">
      <c r="A126" s="12"/>
      <c r="I126" s="12"/>
      <c r="J126" s="12"/>
      <c r="K126" s="12"/>
      <c r="M126" s="12"/>
    </row>
    <row r="127" spans="1:13" ht="13">
      <c r="A127" s="12"/>
      <c r="I127" s="12"/>
      <c r="J127" s="12"/>
      <c r="K127" s="12"/>
      <c r="M127" s="12"/>
    </row>
    <row r="128" spans="1:13" ht="13">
      <c r="A128" s="12"/>
      <c r="I128" s="12"/>
      <c r="J128" s="12"/>
      <c r="K128" s="12"/>
      <c r="M128" s="12"/>
    </row>
    <row r="129" spans="1:13" ht="13">
      <c r="A129" s="12"/>
      <c r="I129" s="12"/>
      <c r="J129" s="12"/>
      <c r="K129" s="12"/>
      <c r="M129" s="12"/>
    </row>
    <row r="130" spans="1:13" ht="13">
      <c r="A130" s="12"/>
      <c r="I130" s="12"/>
      <c r="J130" s="12"/>
      <c r="K130" s="12"/>
      <c r="M130" s="12"/>
    </row>
    <row r="131" spans="1:13" ht="13">
      <c r="A131" s="12"/>
      <c r="I131" s="12"/>
      <c r="J131" s="12"/>
      <c r="K131" s="12"/>
      <c r="M131" s="12"/>
    </row>
    <row r="132" spans="1:13" ht="13">
      <c r="A132" s="12"/>
      <c r="I132" s="12"/>
      <c r="J132" s="12"/>
      <c r="K132" s="12"/>
      <c r="M132" s="12"/>
    </row>
    <row r="133" spans="1:13" ht="13">
      <c r="A133" s="12"/>
      <c r="I133" s="12"/>
      <c r="J133" s="12"/>
      <c r="K133" s="12"/>
      <c r="M133" s="12"/>
    </row>
    <row r="134" spans="1:13" ht="13">
      <c r="A134" s="12"/>
      <c r="I134" s="12"/>
      <c r="J134" s="12"/>
      <c r="K134" s="12"/>
      <c r="M134" s="12"/>
    </row>
    <row r="135" spans="1:13" ht="13">
      <c r="A135" s="12"/>
      <c r="I135" s="12"/>
      <c r="J135" s="12"/>
      <c r="K135" s="12"/>
      <c r="M135" s="12"/>
    </row>
    <row r="136" spans="1:13" ht="13">
      <c r="A136" s="12"/>
      <c r="I136" s="12"/>
      <c r="J136" s="12"/>
      <c r="K136" s="12"/>
      <c r="M136" s="12"/>
    </row>
    <row r="137" spans="1:13" ht="13">
      <c r="A137" s="12"/>
      <c r="I137" s="12"/>
      <c r="J137" s="12"/>
      <c r="K137" s="12"/>
      <c r="M137" s="12"/>
    </row>
    <row r="138" spans="1:13" ht="13">
      <c r="A138" s="12"/>
      <c r="I138" s="12"/>
      <c r="J138" s="12"/>
      <c r="K138" s="12"/>
      <c r="M138" s="12"/>
    </row>
    <row r="139" spans="1:13" ht="13">
      <c r="A139" s="12"/>
      <c r="I139" s="12"/>
      <c r="J139" s="12"/>
      <c r="K139" s="12"/>
      <c r="M139" s="12"/>
    </row>
    <row r="140" spans="1:13" ht="13">
      <c r="A140" s="12"/>
      <c r="I140" s="12"/>
      <c r="J140" s="12"/>
      <c r="K140" s="12"/>
      <c r="M140" s="12"/>
    </row>
    <row r="141" spans="1:13" ht="13">
      <c r="A141" s="12"/>
      <c r="I141" s="12"/>
      <c r="J141" s="12"/>
      <c r="K141" s="12"/>
      <c r="M141" s="12"/>
    </row>
    <row r="142" spans="1:13" ht="13">
      <c r="A142" s="12"/>
      <c r="I142" s="12"/>
      <c r="J142" s="12"/>
      <c r="K142" s="12"/>
      <c r="M142" s="12"/>
    </row>
    <row r="143" spans="1:13" ht="13">
      <c r="A143" s="12"/>
      <c r="I143" s="12"/>
      <c r="J143" s="12"/>
      <c r="K143" s="12"/>
      <c r="M143" s="12"/>
    </row>
    <row r="144" spans="1:13" ht="13">
      <c r="A144" s="12"/>
      <c r="I144" s="12"/>
      <c r="J144" s="12"/>
      <c r="K144" s="12"/>
      <c r="M144" s="12"/>
    </row>
    <row r="145" spans="1:13" ht="13">
      <c r="A145" s="12"/>
      <c r="I145" s="12"/>
      <c r="J145" s="12"/>
      <c r="K145" s="12"/>
      <c r="M145" s="12"/>
    </row>
    <row r="146" spans="1:13" ht="13">
      <c r="A146" s="12"/>
      <c r="I146" s="12"/>
      <c r="J146" s="12"/>
      <c r="K146" s="12"/>
      <c r="M146" s="12"/>
    </row>
    <row r="147" spans="1:13" ht="13">
      <c r="A147" s="12"/>
      <c r="I147" s="12"/>
      <c r="J147" s="12"/>
      <c r="K147" s="12"/>
      <c r="M147" s="12"/>
    </row>
    <row r="148" spans="1:13" ht="13">
      <c r="A148" s="12"/>
      <c r="I148" s="12"/>
      <c r="J148" s="12"/>
      <c r="K148" s="12"/>
      <c r="M148" s="12"/>
    </row>
    <row r="149" spans="1:13" ht="13">
      <c r="A149" s="12"/>
      <c r="I149" s="12"/>
      <c r="J149" s="12"/>
      <c r="K149" s="12"/>
      <c r="M149" s="12"/>
    </row>
    <row r="150" spans="1:13" ht="13">
      <c r="A150" s="12"/>
      <c r="I150" s="12"/>
      <c r="J150" s="12"/>
      <c r="K150" s="12"/>
      <c r="M150" s="12"/>
    </row>
    <row r="151" spans="1:13" ht="13">
      <c r="A151" s="12"/>
      <c r="I151" s="12"/>
      <c r="J151" s="12"/>
      <c r="K151" s="12"/>
      <c r="M151" s="12"/>
    </row>
    <row r="152" spans="1:13" ht="13">
      <c r="A152" s="12"/>
      <c r="I152" s="12"/>
      <c r="J152" s="12"/>
      <c r="K152" s="12"/>
      <c r="M152" s="12"/>
    </row>
    <row r="153" spans="1:13" ht="13">
      <c r="A153" s="12"/>
      <c r="I153" s="12"/>
      <c r="J153" s="12"/>
      <c r="K153" s="12"/>
      <c r="M153" s="12"/>
    </row>
    <row r="154" spans="1:13" ht="13">
      <c r="A154" s="12"/>
      <c r="I154" s="12"/>
      <c r="J154" s="12"/>
      <c r="K154" s="12"/>
      <c r="M154" s="12"/>
    </row>
    <row r="155" spans="1:13" ht="13">
      <c r="A155" s="12"/>
      <c r="I155" s="12"/>
      <c r="J155" s="12"/>
      <c r="K155" s="12"/>
      <c r="M155" s="12"/>
    </row>
    <row r="156" spans="1:13" ht="13">
      <c r="A156" s="12"/>
      <c r="I156" s="12"/>
      <c r="J156" s="12"/>
      <c r="K156" s="12"/>
      <c r="M156" s="12"/>
    </row>
    <row r="157" spans="1:13" ht="13">
      <c r="A157" s="12"/>
      <c r="I157" s="12"/>
      <c r="J157" s="12"/>
      <c r="K157" s="12"/>
      <c r="M157" s="12"/>
    </row>
    <row r="158" spans="1:13" ht="13">
      <c r="A158" s="12"/>
      <c r="I158" s="12"/>
      <c r="J158" s="12"/>
      <c r="K158" s="12"/>
      <c r="M158" s="12"/>
    </row>
    <row r="159" spans="1:13" ht="13">
      <c r="A159" s="12"/>
      <c r="I159" s="12"/>
      <c r="J159" s="12"/>
      <c r="K159" s="12"/>
      <c r="M159" s="12"/>
    </row>
    <row r="160" spans="1:13" ht="13">
      <c r="A160" s="12"/>
      <c r="I160" s="12"/>
      <c r="J160" s="12"/>
      <c r="K160" s="12"/>
      <c r="M160" s="12"/>
    </row>
    <row r="161" spans="1:13" ht="13">
      <c r="A161" s="12"/>
      <c r="I161" s="12"/>
      <c r="J161" s="12"/>
      <c r="K161" s="12"/>
      <c r="M161" s="12"/>
    </row>
    <row r="162" spans="1:13" ht="13">
      <c r="A162" s="12"/>
      <c r="I162" s="12"/>
      <c r="J162" s="12"/>
      <c r="K162" s="12"/>
      <c r="M162" s="12"/>
    </row>
    <row r="163" spans="1:13" ht="13">
      <c r="A163" s="12"/>
      <c r="I163" s="12"/>
      <c r="J163" s="12"/>
      <c r="K163" s="12"/>
      <c r="M163" s="12"/>
    </row>
    <row r="164" spans="1:13" ht="13">
      <c r="A164" s="12"/>
      <c r="I164" s="12"/>
      <c r="J164" s="12"/>
      <c r="K164" s="12"/>
      <c r="M164" s="12"/>
    </row>
    <row r="165" spans="1:13" ht="13">
      <c r="A165" s="12"/>
      <c r="I165" s="12"/>
      <c r="J165" s="12"/>
      <c r="K165" s="12"/>
      <c r="M165" s="12"/>
    </row>
    <row r="166" spans="1:13" ht="13">
      <c r="A166" s="12"/>
      <c r="I166" s="12"/>
      <c r="J166" s="12"/>
      <c r="K166" s="12"/>
      <c r="M166" s="12"/>
    </row>
    <row r="167" spans="1:13" ht="13">
      <c r="A167" s="12"/>
      <c r="I167" s="12"/>
      <c r="J167" s="12"/>
      <c r="K167" s="12"/>
      <c r="M167" s="12"/>
    </row>
    <row r="168" spans="1:13" ht="13">
      <c r="A168" s="12"/>
      <c r="I168" s="12"/>
      <c r="J168" s="12"/>
      <c r="K168" s="12"/>
      <c r="M168" s="12"/>
    </row>
    <row r="169" spans="1:13" ht="13">
      <c r="A169" s="12"/>
      <c r="I169" s="12"/>
      <c r="J169" s="12"/>
      <c r="K169" s="12"/>
      <c r="M169" s="12"/>
    </row>
    <row r="170" spans="1:13" ht="13">
      <c r="A170" s="12"/>
      <c r="I170" s="12"/>
      <c r="J170" s="12"/>
      <c r="K170" s="12"/>
      <c r="M170" s="12"/>
    </row>
    <row r="171" spans="1:13" ht="13">
      <c r="A171" s="12"/>
      <c r="I171" s="12"/>
      <c r="J171" s="12"/>
      <c r="K171" s="12"/>
      <c r="M171" s="12"/>
    </row>
    <row r="172" spans="1:13" ht="13">
      <c r="A172" s="12"/>
      <c r="I172" s="12"/>
      <c r="J172" s="12"/>
      <c r="K172" s="12"/>
      <c r="M172" s="12"/>
    </row>
    <row r="173" spans="1:13" ht="13">
      <c r="A173" s="12"/>
      <c r="I173" s="12"/>
      <c r="J173" s="12"/>
      <c r="K173" s="12"/>
      <c r="M173" s="12"/>
    </row>
    <row r="174" spans="1:13" ht="13">
      <c r="A174" s="12"/>
      <c r="I174" s="12"/>
      <c r="J174" s="12"/>
      <c r="K174" s="12"/>
      <c r="M174" s="12"/>
    </row>
    <row r="175" spans="1:13" ht="13">
      <c r="A175" s="12"/>
      <c r="I175" s="12"/>
      <c r="J175" s="12"/>
      <c r="K175" s="12"/>
      <c r="M175" s="12"/>
    </row>
    <row r="176" spans="1:13" ht="13">
      <c r="A176" s="12"/>
      <c r="I176" s="12"/>
      <c r="J176" s="12"/>
      <c r="K176" s="12"/>
      <c r="M176" s="12"/>
    </row>
    <row r="177" spans="1:13" ht="13">
      <c r="A177" s="12"/>
      <c r="I177" s="12"/>
      <c r="J177" s="12"/>
      <c r="K177" s="12"/>
      <c r="M177" s="12"/>
    </row>
    <row r="178" spans="1:13" ht="13">
      <c r="A178" s="12"/>
      <c r="I178" s="12"/>
      <c r="J178" s="12"/>
      <c r="K178" s="12"/>
      <c r="M178" s="12"/>
    </row>
    <row r="179" spans="1:13" ht="13">
      <c r="A179" s="12"/>
      <c r="I179" s="12"/>
      <c r="J179" s="12"/>
      <c r="K179" s="12"/>
      <c r="M179" s="12"/>
    </row>
    <row r="180" spans="1:13" ht="13">
      <c r="A180" s="12"/>
      <c r="I180" s="12"/>
      <c r="J180" s="12"/>
      <c r="K180" s="12"/>
      <c r="M180" s="12"/>
    </row>
    <row r="181" spans="1:13" ht="13">
      <c r="A181" s="12"/>
      <c r="I181" s="12"/>
      <c r="J181" s="12"/>
      <c r="K181" s="12"/>
      <c r="M181" s="12"/>
    </row>
    <row r="182" spans="1:13" ht="13">
      <c r="A182" s="12"/>
      <c r="I182" s="12"/>
      <c r="J182" s="12"/>
      <c r="K182" s="12"/>
      <c r="M182" s="12"/>
    </row>
    <row r="183" spans="1:13" ht="13">
      <c r="A183" s="12"/>
      <c r="I183" s="12"/>
      <c r="J183" s="12"/>
      <c r="K183" s="12"/>
      <c r="M183" s="12"/>
    </row>
    <row r="184" spans="1:13" ht="13">
      <c r="A184" s="12"/>
      <c r="I184" s="12"/>
      <c r="J184" s="12"/>
      <c r="K184" s="12"/>
      <c r="M184" s="12"/>
    </row>
    <row r="185" spans="1:13" ht="13">
      <c r="A185" s="12"/>
      <c r="I185" s="12"/>
      <c r="J185" s="12"/>
      <c r="K185" s="12"/>
      <c r="M185" s="12"/>
    </row>
    <row r="186" spans="1:13" ht="13">
      <c r="A186" s="12"/>
      <c r="I186" s="12"/>
      <c r="J186" s="12"/>
      <c r="K186" s="12"/>
      <c r="M186" s="12"/>
    </row>
    <row r="187" spans="1:13" ht="13">
      <c r="A187" s="12"/>
      <c r="I187" s="12"/>
      <c r="J187" s="12"/>
      <c r="K187" s="12"/>
      <c r="M187" s="12"/>
    </row>
    <row r="188" spans="1:13" ht="13">
      <c r="A188" s="12"/>
      <c r="I188" s="12"/>
      <c r="J188" s="12"/>
      <c r="K188" s="12"/>
      <c r="M188" s="12"/>
    </row>
    <row r="189" spans="1:13" ht="13">
      <c r="A189" s="12"/>
      <c r="I189" s="12"/>
      <c r="J189" s="12"/>
      <c r="K189" s="12"/>
      <c r="M189" s="12"/>
    </row>
    <row r="190" spans="1:13" ht="13">
      <c r="A190" s="12"/>
      <c r="I190" s="12"/>
      <c r="J190" s="12"/>
      <c r="K190" s="12"/>
      <c r="M190" s="12"/>
    </row>
    <row r="191" spans="1:13" ht="13">
      <c r="A191" s="12"/>
      <c r="I191" s="12"/>
      <c r="J191" s="12"/>
      <c r="K191" s="12"/>
      <c r="M191" s="12"/>
    </row>
    <row r="192" spans="1:13" ht="13">
      <c r="A192" s="12"/>
      <c r="I192" s="12"/>
      <c r="J192" s="12"/>
      <c r="K192" s="12"/>
      <c r="M192" s="12"/>
    </row>
    <row r="193" spans="1:13" ht="13">
      <c r="A193" s="12"/>
      <c r="I193" s="12"/>
      <c r="J193" s="12"/>
      <c r="K193" s="12"/>
      <c r="M193" s="12"/>
    </row>
    <row r="194" spans="1:13" ht="13">
      <c r="A194" s="12"/>
      <c r="I194" s="12"/>
      <c r="J194" s="12"/>
      <c r="K194" s="12"/>
      <c r="M194" s="12"/>
    </row>
    <row r="195" spans="1:13" ht="13">
      <c r="A195" s="12"/>
      <c r="I195" s="12"/>
      <c r="J195" s="12"/>
      <c r="K195" s="12"/>
      <c r="M195" s="12"/>
    </row>
    <row r="196" spans="1:13" ht="13">
      <c r="A196" s="12"/>
      <c r="I196" s="12"/>
      <c r="J196" s="12"/>
      <c r="K196" s="12"/>
      <c r="M196" s="12"/>
    </row>
    <row r="197" spans="1:13" ht="13">
      <c r="A197" s="12"/>
      <c r="I197" s="12"/>
      <c r="J197" s="12"/>
      <c r="K197" s="12"/>
      <c r="M197" s="12"/>
    </row>
    <row r="198" spans="1:13" ht="13">
      <c r="A198" s="12"/>
      <c r="I198" s="12"/>
      <c r="J198" s="12"/>
      <c r="K198" s="12"/>
      <c r="M198" s="12"/>
    </row>
    <row r="199" spans="1:13" ht="13">
      <c r="A199" s="12"/>
      <c r="I199" s="12"/>
      <c r="J199" s="12"/>
      <c r="K199" s="12"/>
      <c r="M199" s="12"/>
    </row>
    <row r="200" spans="1:13" ht="13">
      <c r="A200" s="12"/>
      <c r="I200" s="12"/>
      <c r="J200" s="12"/>
      <c r="K200" s="12"/>
      <c r="M200" s="12"/>
    </row>
    <row r="201" spans="1:13" ht="13">
      <c r="A201" s="12"/>
      <c r="I201" s="12"/>
      <c r="J201" s="12"/>
      <c r="K201" s="12"/>
      <c r="M201" s="12"/>
    </row>
    <row r="202" spans="1:13" ht="13">
      <c r="A202" s="12"/>
      <c r="I202" s="12"/>
      <c r="J202" s="12"/>
      <c r="K202" s="12"/>
      <c r="M202" s="12"/>
    </row>
    <row r="203" spans="1:13" ht="13">
      <c r="A203" s="12"/>
      <c r="I203" s="12"/>
      <c r="J203" s="12"/>
      <c r="K203" s="12"/>
      <c r="M203" s="12"/>
    </row>
    <row r="204" spans="1:13" ht="13">
      <c r="A204" s="12"/>
      <c r="I204" s="12"/>
      <c r="J204" s="12"/>
      <c r="K204" s="12"/>
      <c r="M204" s="12"/>
    </row>
    <row r="205" spans="1:13" ht="13">
      <c r="A205" s="12"/>
      <c r="I205" s="12"/>
      <c r="J205" s="12"/>
      <c r="K205" s="12"/>
      <c r="M205" s="12"/>
    </row>
    <row r="206" spans="1:13" ht="13">
      <c r="A206" s="12"/>
      <c r="I206" s="12"/>
      <c r="J206" s="12"/>
      <c r="K206" s="12"/>
      <c r="M206" s="12"/>
    </row>
    <row r="207" spans="1:13" ht="13">
      <c r="A207" s="12"/>
      <c r="I207" s="12"/>
      <c r="J207" s="12"/>
      <c r="K207" s="12"/>
      <c r="M207" s="12"/>
    </row>
    <row r="208" spans="1:13" ht="13">
      <c r="A208" s="12"/>
      <c r="I208" s="12"/>
      <c r="J208" s="12"/>
      <c r="K208" s="12"/>
      <c r="M208" s="12"/>
    </row>
    <row r="209" spans="1:13" ht="13">
      <c r="A209" s="12"/>
      <c r="I209" s="12"/>
      <c r="J209" s="12"/>
      <c r="K209" s="12"/>
      <c r="M209" s="12"/>
    </row>
    <row r="210" spans="1:13" ht="13">
      <c r="A210" s="12"/>
      <c r="I210" s="12"/>
      <c r="J210" s="12"/>
      <c r="K210" s="12"/>
      <c r="M210" s="12"/>
    </row>
    <row r="211" spans="1:13" ht="13">
      <c r="A211" s="12"/>
      <c r="I211" s="12"/>
      <c r="J211" s="12"/>
      <c r="K211" s="12"/>
      <c r="M211" s="12"/>
    </row>
    <row r="212" spans="1:13" ht="13">
      <c r="A212" s="12"/>
      <c r="I212" s="12"/>
      <c r="J212" s="12"/>
      <c r="K212" s="12"/>
      <c r="M212" s="12"/>
    </row>
    <row r="213" spans="1:13" ht="13">
      <c r="A213" s="12"/>
      <c r="I213" s="12"/>
      <c r="J213" s="12"/>
      <c r="K213" s="12"/>
      <c r="M213" s="12"/>
    </row>
    <row r="214" spans="1:13" ht="13">
      <c r="A214" s="12"/>
      <c r="I214" s="12"/>
      <c r="J214" s="12"/>
      <c r="K214" s="12"/>
      <c r="M214" s="12"/>
    </row>
    <row r="215" spans="1:13" ht="13">
      <c r="A215" s="12"/>
      <c r="I215" s="12"/>
      <c r="J215" s="12"/>
      <c r="K215" s="12"/>
      <c r="M215" s="12"/>
    </row>
    <row r="216" spans="1:13" ht="13">
      <c r="A216" s="12"/>
      <c r="I216" s="12"/>
      <c r="J216" s="12"/>
      <c r="K216" s="12"/>
      <c r="M216" s="12"/>
    </row>
    <row r="217" spans="1:13" ht="13">
      <c r="A217" s="12"/>
      <c r="I217" s="12"/>
      <c r="J217" s="12"/>
      <c r="K217" s="12"/>
      <c r="M217" s="12"/>
    </row>
    <row r="218" spans="1:13" ht="13">
      <c r="A218" s="12"/>
      <c r="I218" s="12"/>
      <c r="J218" s="12"/>
      <c r="K218" s="12"/>
      <c r="M218" s="12"/>
    </row>
    <row r="219" spans="1:13" ht="13">
      <c r="A219" s="12"/>
      <c r="I219" s="12"/>
      <c r="J219" s="12"/>
      <c r="K219" s="12"/>
      <c r="M219" s="12"/>
    </row>
    <row r="220" spans="1:13" ht="13">
      <c r="A220" s="12"/>
      <c r="I220" s="12"/>
      <c r="J220" s="12"/>
      <c r="K220" s="12"/>
      <c r="M220" s="12"/>
    </row>
    <row r="221" spans="1:13" ht="13">
      <c r="A221" s="12"/>
      <c r="I221" s="12"/>
      <c r="J221" s="12"/>
      <c r="K221" s="12"/>
      <c r="M221" s="12"/>
    </row>
    <row r="222" spans="1:13" ht="13">
      <c r="A222" s="12"/>
      <c r="I222" s="12"/>
      <c r="J222" s="12"/>
      <c r="K222" s="12"/>
      <c r="M222" s="12"/>
    </row>
    <row r="223" spans="1:13" ht="13">
      <c r="A223" s="12"/>
      <c r="I223" s="12"/>
      <c r="J223" s="12"/>
      <c r="K223" s="12"/>
      <c r="M223" s="12"/>
    </row>
    <row r="224" spans="1:13" ht="13">
      <c r="A224" s="12"/>
      <c r="I224" s="12"/>
      <c r="J224" s="12"/>
      <c r="K224" s="12"/>
      <c r="M224" s="12"/>
    </row>
    <row r="225" spans="1:13" ht="13">
      <c r="A225" s="12"/>
      <c r="I225" s="12"/>
      <c r="J225" s="12"/>
      <c r="K225" s="12"/>
      <c r="M225" s="12"/>
    </row>
    <row r="226" spans="1:13" ht="13">
      <c r="A226" s="12"/>
      <c r="I226" s="12"/>
      <c r="J226" s="12"/>
      <c r="K226" s="12"/>
      <c r="M226" s="12"/>
    </row>
    <row r="227" spans="1:13" ht="13">
      <c r="A227" s="12"/>
      <c r="I227" s="12"/>
      <c r="J227" s="12"/>
      <c r="K227" s="12"/>
      <c r="M227" s="12"/>
    </row>
    <row r="228" spans="1:13" ht="13">
      <c r="A228" s="12"/>
      <c r="I228" s="12"/>
      <c r="J228" s="12"/>
      <c r="K228" s="12"/>
      <c r="M228" s="12"/>
    </row>
    <row r="229" spans="1:13" ht="13">
      <c r="A229" s="12"/>
      <c r="I229" s="12"/>
      <c r="J229" s="12"/>
      <c r="K229" s="12"/>
      <c r="M229" s="12"/>
    </row>
    <row r="230" spans="1:13" ht="13">
      <c r="A230" s="12"/>
      <c r="I230" s="12"/>
      <c r="J230" s="12"/>
      <c r="K230" s="12"/>
      <c r="M230" s="12"/>
    </row>
    <row r="231" spans="1:13" ht="13">
      <c r="A231" s="12"/>
      <c r="I231" s="12"/>
      <c r="J231" s="12"/>
      <c r="K231" s="12"/>
      <c r="M231" s="12"/>
    </row>
    <row r="232" spans="1:13" ht="13">
      <c r="A232" s="12"/>
      <c r="I232" s="12"/>
      <c r="J232" s="12"/>
      <c r="K232" s="12"/>
      <c r="M232" s="12"/>
    </row>
    <row r="233" spans="1:13" ht="13">
      <c r="A233" s="12"/>
      <c r="I233" s="12"/>
      <c r="J233" s="12"/>
      <c r="K233" s="12"/>
      <c r="M233" s="12"/>
    </row>
    <row r="234" spans="1:13" ht="13">
      <c r="A234" s="12"/>
      <c r="I234" s="12"/>
      <c r="J234" s="12"/>
      <c r="K234" s="12"/>
      <c r="M234" s="12"/>
    </row>
    <row r="235" spans="1:13" ht="13">
      <c r="A235" s="12"/>
      <c r="I235" s="12"/>
      <c r="J235" s="12"/>
      <c r="K235" s="12"/>
      <c r="M235" s="12"/>
    </row>
    <row r="236" spans="1:13" ht="13">
      <c r="A236" s="12"/>
      <c r="I236" s="12"/>
      <c r="J236" s="12"/>
      <c r="K236" s="12"/>
      <c r="M236" s="12"/>
    </row>
    <row r="237" spans="1:13" ht="13">
      <c r="A237" s="12"/>
      <c r="I237" s="12"/>
      <c r="J237" s="12"/>
      <c r="K237" s="12"/>
      <c r="M237" s="12"/>
    </row>
    <row r="238" spans="1:13" ht="13">
      <c r="A238" s="12"/>
      <c r="I238" s="12"/>
      <c r="J238" s="12"/>
      <c r="K238" s="12"/>
      <c r="M238" s="12"/>
    </row>
    <row r="239" spans="1:13" ht="13">
      <c r="A239" s="12"/>
      <c r="I239" s="12"/>
      <c r="J239" s="12"/>
      <c r="K239" s="12"/>
      <c r="M239" s="12"/>
    </row>
    <row r="240" spans="1:13" ht="13">
      <c r="A240" s="12"/>
      <c r="I240" s="12"/>
      <c r="J240" s="12"/>
      <c r="K240" s="12"/>
      <c r="M240" s="12"/>
    </row>
    <row r="241" spans="1:13" ht="13">
      <c r="A241" s="12"/>
      <c r="I241" s="12"/>
      <c r="J241" s="12"/>
      <c r="K241" s="12"/>
      <c r="M241" s="12"/>
    </row>
    <row r="242" spans="1:13" ht="13">
      <c r="A242" s="12"/>
      <c r="I242" s="12"/>
      <c r="J242" s="12"/>
      <c r="K242" s="12"/>
      <c r="M242" s="12"/>
    </row>
    <row r="243" spans="1:13" ht="13">
      <c r="A243" s="12"/>
      <c r="I243" s="12"/>
      <c r="J243" s="12"/>
      <c r="K243" s="12"/>
      <c r="M243" s="12"/>
    </row>
    <row r="244" spans="1:13" ht="13">
      <c r="A244" s="12"/>
      <c r="I244" s="12"/>
      <c r="J244" s="12"/>
      <c r="K244" s="12"/>
      <c r="M244" s="12"/>
    </row>
    <row r="245" spans="1:13" ht="13">
      <c r="A245" s="12"/>
      <c r="I245" s="12"/>
      <c r="J245" s="12"/>
      <c r="K245" s="12"/>
      <c r="M245" s="12"/>
    </row>
    <row r="246" spans="1:13" ht="13">
      <c r="A246" s="12"/>
      <c r="I246" s="12"/>
      <c r="J246" s="12"/>
      <c r="K246" s="12"/>
      <c r="M246" s="12"/>
    </row>
    <row r="247" spans="1:13" ht="13">
      <c r="A247" s="12"/>
      <c r="I247" s="12"/>
      <c r="J247" s="12"/>
      <c r="K247" s="12"/>
      <c r="M247" s="12"/>
    </row>
    <row r="248" spans="1:13" ht="13">
      <c r="A248" s="12"/>
      <c r="I248" s="12"/>
      <c r="J248" s="12"/>
      <c r="K248" s="12"/>
      <c r="M248" s="12"/>
    </row>
    <row r="249" spans="1:13" ht="13">
      <c r="A249" s="12"/>
      <c r="I249" s="12"/>
      <c r="J249" s="12"/>
      <c r="K249" s="12"/>
      <c r="M249" s="12"/>
    </row>
    <row r="250" spans="1:13" ht="13">
      <c r="A250" s="12"/>
      <c r="I250" s="12"/>
      <c r="J250" s="12"/>
      <c r="K250" s="12"/>
      <c r="M250" s="12"/>
    </row>
    <row r="251" spans="1:13" ht="13">
      <c r="A251" s="12"/>
      <c r="I251" s="12"/>
      <c r="J251" s="12"/>
      <c r="K251" s="12"/>
      <c r="M251" s="12"/>
    </row>
    <row r="252" spans="1:13" ht="13">
      <c r="A252" s="12"/>
      <c r="I252" s="12"/>
      <c r="J252" s="12"/>
      <c r="K252" s="12"/>
      <c r="M252" s="12"/>
    </row>
    <row r="253" spans="1:13" ht="13">
      <c r="A253" s="12"/>
      <c r="I253" s="12"/>
      <c r="J253" s="12"/>
      <c r="K253" s="12"/>
      <c r="M253" s="12"/>
    </row>
    <row r="254" spans="1:13" ht="13">
      <c r="A254" s="12"/>
      <c r="I254" s="12"/>
      <c r="J254" s="12"/>
      <c r="K254" s="12"/>
      <c r="M254" s="12"/>
    </row>
    <row r="255" spans="1:13" ht="13">
      <c r="A255" s="12"/>
      <c r="I255" s="12"/>
      <c r="J255" s="12"/>
      <c r="K255" s="12"/>
      <c r="M255" s="12"/>
    </row>
    <row r="256" spans="1:13" ht="13">
      <c r="A256" s="12"/>
      <c r="I256" s="12"/>
      <c r="J256" s="12"/>
      <c r="K256" s="12"/>
      <c r="M256" s="12"/>
    </row>
    <row r="257" spans="1:13" ht="13">
      <c r="A257" s="12"/>
      <c r="I257" s="12"/>
      <c r="J257" s="12"/>
      <c r="K257" s="12"/>
      <c r="M257" s="12"/>
    </row>
    <row r="258" spans="1:13" ht="13">
      <c r="A258" s="12"/>
      <c r="I258" s="12"/>
      <c r="J258" s="12"/>
      <c r="K258" s="12"/>
      <c r="M258" s="12"/>
    </row>
    <row r="259" spans="1:13" ht="13">
      <c r="A259" s="12"/>
      <c r="I259" s="12"/>
      <c r="J259" s="12"/>
      <c r="K259" s="12"/>
      <c r="M259" s="12"/>
    </row>
    <row r="260" spans="1:13" ht="13">
      <c r="A260" s="12"/>
      <c r="I260" s="12"/>
      <c r="J260" s="12"/>
      <c r="K260" s="12"/>
      <c r="M260" s="12"/>
    </row>
    <row r="261" spans="1:13" ht="13">
      <c r="A261" s="12"/>
      <c r="I261" s="12"/>
      <c r="J261" s="12"/>
      <c r="K261" s="12"/>
      <c r="M261" s="12"/>
    </row>
    <row r="262" spans="1:13" ht="13">
      <c r="A262" s="12"/>
      <c r="I262" s="12"/>
      <c r="J262" s="12"/>
      <c r="K262" s="12"/>
      <c r="M262" s="12"/>
    </row>
    <row r="263" spans="1:13" ht="13">
      <c r="A263" s="12"/>
      <c r="I263" s="12"/>
      <c r="J263" s="12"/>
      <c r="K263" s="12"/>
      <c r="M263" s="12"/>
    </row>
    <row r="264" spans="1:13" ht="13">
      <c r="A264" s="12"/>
      <c r="I264" s="12"/>
      <c r="J264" s="12"/>
      <c r="K264" s="12"/>
      <c r="M264" s="12"/>
    </row>
    <row r="265" spans="1:13" ht="13">
      <c r="A265" s="12"/>
      <c r="I265" s="12"/>
      <c r="J265" s="12"/>
      <c r="K265" s="12"/>
      <c r="M265" s="12"/>
    </row>
    <row r="266" spans="1:13" ht="13">
      <c r="A266" s="12"/>
      <c r="I266" s="12"/>
      <c r="J266" s="12"/>
      <c r="K266" s="12"/>
      <c r="M266" s="12"/>
    </row>
    <row r="267" spans="1:13" ht="13">
      <c r="A267" s="12"/>
      <c r="I267" s="12"/>
      <c r="J267" s="12"/>
      <c r="K267" s="12"/>
      <c r="M267" s="12"/>
    </row>
    <row r="268" spans="1:13" ht="13">
      <c r="A268" s="12"/>
      <c r="I268" s="12"/>
      <c r="J268" s="12"/>
      <c r="K268" s="12"/>
      <c r="M268" s="12"/>
    </row>
    <row r="269" spans="1:13" ht="13">
      <c r="A269" s="12"/>
      <c r="I269" s="12"/>
      <c r="J269" s="12"/>
      <c r="K269" s="12"/>
      <c r="M269" s="12"/>
    </row>
    <row r="270" spans="1:13" ht="13">
      <c r="A270" s="12"/>
      <c r="I270" s="12"/>
      <c r="J270" s="12"/>
      <c r="K270" s="12"/>
      <c r="M270" s="12"/>
    </row>
    <row r="271" spans="1:13" ht="13">
      <c r="A271" s="12"/>
      <c r="I271" s="12"/>
      <c r="J271" s="12"/>
      <c r="K271" s="12"/>
      <c r="M271" s="12"/>
    </row>
    <row r="272" spans="1:13" ht="13">
      <c r="A272" s="12"/>
      <c r="I272" s="12"/>
      <c r="J272" s="12"/>
      <c r="K272" s="12"/>
      <c r="M272" s="12"/>
    </row>
    <row r="273" spans="1:13" ht="13">
      <c r="A273" s="12"/>
      <c r="I273" s="12"/>
      <c r="J273" s="12"/>
      <c r="K273" s="12"/>
      <c r="M273" s="12"/>
    </row>
    <row r="274" spans="1:13" ht="13">
      <c r="A274" s="12"/>
      <c r="I274" s="12"/>
      <c r="J274" s="12"/>
      <c r="K274" s="12"/>
      <c r="M274" s="12"/>
    </row>
    <row r="275" spans="1:13" ht="13">
      <c r="A275" s="12"/>
      <c r="I275" s="12"/>
      <c r="J275" s="12"/>
      <c r="K275" s="12"/>
      <c r="M275" s="12"/>
    </row>
    <row r="276" spans="1:13" ht="13">
      <c r="A276" s="12"/>
      <c r="I276" s="12"/>
      <c r="J276" s="12"/>
      <c r="K276" s="12"/>
      <c r="M276" s="12"/>
    </row>
    <row r="277" spans="1:13" ht="13">
      <c r="A277" s="12"/>
      <c r="I277" s="12"/>
      <c r="J277" s="12"/>
      <c r="K277" s="12"/>
      <c r="M277" s="12"/>
    </row>
    <row r="278" spans="1:13" ht="13">
      <c r="A278" s="12"/>
      <c r="I278" s="12"/>
      <c r="J278" s="12"/>
      <c r="K278" s="12"/>
      <c r="M278" s="12"/>
    </row>
    <row r="279" spans="1:13" ht="13">
      <c r="A279" s="12"/>
      <c r="I279" s="12"/>
      <c r="J279" s="12"/>
      <c r="K279" s="12"/>
      <c r="M279" s="12"/>
    </row>
    <row r="280" spans="1:13" ht="13">
      <c r="A280" s="12"/>
      <c r="I280" s="12"/>
      <c r="J280" s="12"/>
      <c r="K280" s="12"/>
      <c r="M280" s="12"/>
    </row>
    <row r="281" spans="1:13" ht="13">
      <c r="A281" s="12"/>
      <c r="I281" s="12"/>
      <c r="J281" s="12"/>
      <c r="K281" s="12"/>
      <c r="M281" s="12"/>
    </row>
    <row r="282" spans="1:13" ht="13">
      <c r="A282" s="12"/>
      <c r="I282" s="12"/>
      <c r="J282" s="12"/>
      <c r="K282" s="12"/>
      <c r="M282" s="12"/>
    </row>
    <row r="283" spans="1:13" ht="13">
      <c r="A283" s="12"/>
      <c r="I283" s="12"/>
      <c r="J283" s="12"/>
      <c r="K283" s="12"/>
      <c r="M283" s="12"/>
    </row>
    <row r="284" spans="1:13" ht="13">
      <c r="A284" s="12"/>
      <c r="I284" s="12"/>
      <c r="J284" s="12"/>
      <c r="K284" s="12"/>
      <c r="M284" s="12"/>
    </row>
    <row r="285" spans="1:13" ht="13">
      <c r="A285" s="12"/>
      <c r="I285" s="12"/>
      <c r="J285" s="12"/>
      <c r="K285" s="12"/>
      <c r="M285" s="12"/>
    </row>
    <row r="286" spans="1:13" ht="13">
      <c r="A286" s="12"/>
      <c r="I286" s="12"/>
      <c r="J286" s="12"/>
      <c r="K286" s="12"/>
      <c r="M286" s="12"/>
    </row>
    <row r="287" spans="1:13" ht="13">
      <c r="A287" s="12"/>
      <c r="I287" s="12"/>
      <c r="J287" s="12"/>
      <c r="K287" s="12"/>
      <c r="M287" s="12"/>
    </row>
    <row r="288" spans="1:13" ht="13">
      <c r="A288" s="12"/>
      <c r="I288" s="12"/>
      <c r="J288" s="12"/>
      <c r="K288" s="12"/>
      <c r="M288" s="12"/>
    </row>
    <row r="289" spans="1:13" ht="13">
      <c r="A289" s="12"/>
      <c r="I289" s="12"/>
      <c r="J289" s="12"/>
      <c r="K289" s="12"/>
      <c r="M289" s="12"/>
    </row>
    <row r="290" spans="1:13" ht="13">
      <c r="A290" s="12"/>
      <c r="I290" s="12"/>
      <c r="J290" s="12"/>
      <c r="K290" s="12"/>
      <c r="M290" s="12"/>
    </row>
    <row r="291" spans="1:13" ht="13">
      <c r="A291" s="12"/>
      <c r="I291" s="12"/>
      <c r="J291" s="12"/>
      <c r="K291" s="12"/>
      <c r="M291" s="12"/>
    </row>
    <row r="292" spans="1:13" ht="13">
      <c r="A292" s="12"/>
      <c r="I292" s="12"/>
      <c r="J292" s="12"/>
      <c r="K292" s="12"/>
      <c r="M292" s="12"/>
    </row>
    <row r="293" spans="1:13" ht="13">
      <c r="A293" s="12"/>
      <c r="I293" s="12"/>
      <c r="J293" s="12"/>
      <c r="K293" s="12"/>
      <c r="M293" s="12"/>
    </row>
    <row r="294" spans="1:13" ht="13">
      <c r="A294" s="12"/>
      <c r="I294" s="12"/>
      <c r="J294" s="12"/>
      <c r="K294" s="12"/>
      <c r="M294" s="12"/>
    </row>
    <row r="295" spans="1:13" ht="13">
      <c r="A295" s="12"/>
      <c r="I295" s="12"/>
      <c r="J295" s="12"/>
      <c r="K295" s="12"/>
      <c r="M295" s="12"/>
    </row>
    <row r="296" spans="1:13" ht="13">
      <c r="A296" s="12"/>
      <c r="I296" s="12"/>
      <c r="J296" s="12"/>
      <c r="K296" s="12"/>
      <c r="M296" s="12"/>
    </row>
    <row r="297" spans="1:13" ht="13">
      <c r="A297" s="12"/>
      <c r="I297" s="12"/>
      <c r="J297" s="12"/>
      <c r="K297" s="12"/>
      <c r="M297" s="12"/>
    </row>
    <row r="298" spans="1:13" ht="13">
      <c r="A298" s="12"/>
      <c r="I298" s="12"/>
      <c r="J298" s="12"/>
      <c r="K298" s="12"/>
      <c r="M298" s="12"/>
    </row>
    <row r="299" spans="1:13" ht="13">
      <c r="A299" s="12"/>
      <c r="I299" s="12"/>
      <c r="J299" s="12"/>
      <c r="K299" s="12"/>
      <c r="M299" s="12"/>
    </row>
    <row r="300" spans="1:13" ht="13">
      <c r="A300" s="12"/>
      <c r="I300" s="12"/>
      <c r="J300" s="12"/>
      <c r="K300" s="12"/>
      <c r="M300" s="12"/>
    </row>
    <row r="301" spans="1:13" ht="13">
      <c r="A301" s="12"/>
      <c r="I301" s="12"/>
      <c r="J301" s="12"/>
      <c r="K301" s="12"/>
      <c r="M301" s="12"/>
    </row>
    <row r="302" spans="1:13" ht="13">
      <c r="A302" s="12"/>
      <c r="I302" s="12"/>
      <c r="J302" s="12"/>
      <c r="K302" s="12"/>
      <c r="M302" s="12"/>
    </row>
    <row r="303" spans="1:13" ht="13">
      <c r="A303" s="12"/>
      <c r="I303" s="12"/>
      <c r="J303" s="12"/>
      <c r="K303" s="12"/>
      <c r="M303" s="12"/>
    </row>
    <row r="304" spans="1:13" ht="13">
      <c r="A304" s="12"/>
      <c r="I304" s="12"/>
      <c r="J304" s="12"/>
      <c r="K304" s="12"/>
      <c r="M304" s="12"/>
    </row>
    <row r="305" spans="1:13" ht="13">
      <c r="A305" s="12"/>
      <c r="I305" s="12"/>
      <c r="J305" s="12"/>
      <c r="K305" s="12"/>
      <c r="M305" s="12"/>
    </row>
    <row r="306" spans="1:13" ht="13">
      <c r="A306" s="12"/>
      <c r="I306" s="12"/>
      <c r="J306" s="12"/>
      <c r="K306" s="12"/>
      <c r="M306" s="12"/>
    </row>
    <row r="307" spans="1:13" ht="13">
      <c r="A307" s="12"/>
      <c r="I307" s="12"/>
      <c r="J307" s="12"/>
      <c r="K307" s="12"/>
      <c r="M307" s="12"/>
    </row>
    <row r="308" spans="1:13" ht="13">
      <c r="A308" s="12"/>
      <c r="I308" s="12"/>
      <c r="J308" s="12"/>
      <c r="K308" s="12"/>
      <c r="M308" s="12"/>
    </row>
    <row r="309" spans="1:13" ht="13">
      <c r="A309" s="12"/>
      <c r="I309" s="12"/>
      <c r="J309" s="12"/>
      <c r="K309" s="12"/>
      <c r="M309" s="12"/>
    </row>
    <row r="310" spans="1:13" ht="13">
      <c r="A310" s="12"/>
      <c r="I310" s="12"/>
      <c r="J310" s="12"/>
      <c r="K310" s="12"/>
      <c r="M310" s="12"/>
    </row>
    <row r="311" spans="1:13" ht="13">
      <c r="A311" s="12"/>
      <c r="I311" s="12"/>
      <c r="J311" s="12"/>
      <c r="K311" s="12"/>
      <c r="M311" s="12"/>
    </row>
    <row r="312" spans="1:13" ht="13">
      <c r="A312" s="12"/>
      <c r="I312" s="12"/>
      <c r="J312" s="12"/>
      <c r="K312" s="12"/>
      <c r="M312" s="12"/>
    </row>
    <row r="313" spans="1:13" ht="13">
      <c r="A313" s="12"/>
      <c r="I313" s="12"/>
      <c r="J313" s="12"/>
      <c r="K313" s="12"/>
      <c r="M313" s="12"/>
    </row>
    <row r="314" spans="1:13" ht="13">
      <c r="A314" s="12"/>
      <c r="I314" s="12"/>
      <c r="J314" s="12"/>
      <c r="K314" s="12"/>
      <c r="M314" s="12"/>
    </row>
    <row r="315" spans="1:13" ht="13">
      <c r="A315" s="12"/>
      <c r="I315" s="12"/>
      <c r="J315" s="12"/>
      <c r="K315" s="12"/>
      <c r="M315" s="12"/>
    </row>
    <row r="316" spans="1:13" ht="13">
      <c r="A316" s="12"/>
      <c r="I316" s="12"/>
      <c r="J316" s="12"/>
      <c r="K316" s="12"/>
      <c r="M316" s="12"/>
    </row>
    <row r="317" spans="1:13" ht="13">
      <c r="A317" s="12"/>
      <c r="I317" s="12"/>
      <c r="J317" s="12"/>
      <c r="K317" s="12"/>
      <c r="M317" s="12"/>
    </row>
    <row r="318" spans="1:13" ht="13">
      <c r="A318" s="12"/>
      <c r="I318" s="12"/>
      <c r="J318" s="12"/>
      <c r="K318" s="12"/>
      <c r="M318" s="12"/>
    </row>
    <row r="319" spans="1:13" ht="13">
      <c r="A319" s="12"/>
      <c r="I319" s="12"/>
      <c r="J319" s="12"/>
      <c r="K319" s="12"/>
      <c r="M319" s="12"/>
    </row>
    <row r="320" spans="1:13" ht="13">
      <c r="A320" s="12"/>
      <c r="I320" s="12"/>
      <c r="J320" s="12"/>
      <c r="K320" s="12"/>
      <c r="M320" s="12"/>
    </row>
    <row r="321" spans="1:13" ht="13">
      <c r="A321" s="12"/>
      <c r="I321" s="12"/>
      <c r="J321" s="12"/>
      <c r="K321" s="12"/>
      <c r="M321" s="12"/>
    </row>
    <row r="322" spans="1:13" ht="13">
      <c r="A322" s="12"/>
      <c r="I322" s="12"/>
      <c r="J322" s="12"/>
      <c r="K322" s="12"/>
      <c r="M322" s="12"/>
    </row>
    <row r="323" spans="1:13" ht="13">
      <c r="A323" s="12"/>
      <c r="I323" s="12"/>
      <c r="J323" s="12"/>
      <c r="K323" s="12"/>
      <c r="M323" s="12"/>
    </row>
    <row r="324" spans="1:13" ht="13">
      <c r="A324" s="12"/>
      <c r="I324" s="12"/>
      <c r="J324" s="12"/>
      <c r="K324" s="12"/>
      <c r="M324" s="12"/>
    </row>
    <row r="325" spans="1:13" ht="13">
      <c r="A325" s="12"/>
      <c r="I325" s="12"/>
      <c r="J325" s="12"/>
      <c r="K325" s="12"/>
      <c r="M325" s="12"/>
    </row>
    <row r="326" spans="1:13" ht="13">
      <c r="A326" s="12"/>
      <c r="I326" s="12"/>
      <c r="J326" s="12"/>
      <c r="K326" s="12"/>
      <c r="M326" s="12"/>
    </row>
    <row r="327" spans="1:13" ht="13">
      <c r="A327" s="12"/>
      <c r="I327" s="12"/>
      <c r="J327" s="12"/>
      <c r="K327" s="12"/>
      <c r="M327" s="12"/>
    </row>
    <row r="328" spans="1:13" ht="13">
      <c r="A328" s="12"/>
      <c r="I328" s="12"/>
      <c r="J328" s="12"/>
      <c r="K328" s="12"/>
      <c r="M328" s="12"/>
    </row>
    <row r="329" spans="1:13" ht="13">
      <c r="A329" s="12"/>
      <c r="I329" s="12"/>
      <c r="J329" s="12"/>
      <c r="K329" s="12"/>
      <c r="M329" s="12"/>
    </row>
    <row r="330" spans="1:13" ht="13">
      <c r="A330" s="12"/>
      <c r="I330" s="12"/>
      <c r="J330" s="12"/>
      <c r="K330" s="12"/>
      <c r="M330" s="12"/>
    </row>
    <row r="331" spans="1:13" ht="13">
      <c r="A331" s="12"/>
      <c r="I331" s="12"/>
      <c r="J331" s="12"/>
      <c r="K331" s="12"/>
      <c r="M331" s="12"/>
    </row>
    <row r="332" spans="1:13" ht="13">
      <c r="A332" s="12"/>
      <c r="I332" s="12"/>
      <c r="J332" s="12"/>
      <c r="K332" s="12"/>
      <c r="M332" s="12"/>
    </row>
    <row r="333" spans="1:13" ht="13">
      <c r="A333" s="12"/>
      <c r="I333" s="12"/>
      <c r="J333" s="12"/>
      <c r="K333" s="12"/>
      <c r="M333" s="12"/>
    </row>
    <row r="334" spans="1:13" ht="13">
      <c r="A334" s="12"/>
      <c r="I334" s="12"/>
      <c r="J334" s="12"/>
      <c r="K334" s="12"/>
      <c r="M334" s="12"/>
    </row>
    <row r="335" spans="1:13" ht="13">
      <c r="A335" s="12"/>
      <c r="I335" s="12"/>
      <c r="J335" s="12"/>
      <c r="K335" s="12"/>
      <c r="M335" s="12"/>
    </row>
    <row r="336" spans="1:13" ht="13">
      <c r="A336" s="12"/>
      <c r="I336" s="12"/>
      <c r="J336" s="12"/>
      <c r="K336" s="12"/>
      <c r="M336" s="12"/>
    </row>
    <row r="337" spans="1:13" ht="13">
      <c r="A337" s="12"/>
      <c r="I337" s="12"/>
      <c r="J337" s="12"/>
      <c r="K337" s="12"/>
      <c r="M337" s="12"/>
    </row>
    <row r="338" spans="1:13" ht="13">
      <c r="A338" s="12"/>
      <c r="I338" s="12"/>
      <c r="J338" s="12"/>
      <c r="K338" s="12"/>
      <c r="M338" s="12"/>
    </row>
    <row r="339" spans="1:13" ht="13">
      <c r="A339" s="12"/>
      <c r="I339" s="12"/>
      <c r="J339" s="12"/>
      <c r="K339" s="12"/>
      <c r="M339" s="12"/>
    </row>
    <row r="340" spans="1:13" ht="13">
      <c r="A340" s="12"/>
      <c r="I340" s="12"/>
      <c r="J340" s="12"/>
      <c r="K340" s="12"/>
      <c r="M340" s="12"/>
    </row>
    <row r="341" spans="1:13" ht="13">
      <c r="A341" s="12"/>
      <c r="I341" s="12"/>
      <c r="J341" s="12"/>
      <c r="K341" s="12"/>
      <c r="M341" s="12"/>
    </row>
    <row r="342" spans="1:13" ht="13">
      <c r="A342" s="12"/>
      <c r="I342" s="12"/>
      <c r="J342" s="12"/>
      <c r="K342" s="12"/>
      <c r="M342" s="12"/>
    </row>
    <row r="343" spans="1:13" ht="13">
      <c r="A343" s="12"/>
      <c r="I343" s="12"/>
      <c r="J343" s="12"/>
      <c r="K343" s="12"/>
      <c r="M343" s="12"/>
    </row>
    <row r="344" spans="1:13" ht="13">
      <c r="A344" s="12"/>
      <c r="I344" s="12"/>
      <c r="J344" s="12"/>
      <c r="K344" s="12"/>
      <c r="M344" s="12"/>
    </row>
    <row r="345" spans="1:13" ht="13">
      <c r="A345" s="12"/>
      <c r="I345" s="12"/>
      <c r="J345" s="12"/>
      <c r="K345" s="12"/>
      <c r="M345" s="12"/>
    </row>
    <row r="346" spans="1:13" ht="13">
      <c r="A346" s="12"/>
      <c r="I346" s="12"/>
      <c r="J346" s="12"/>
      <c r="K346" s="12"/>
      <c r="M346" s="12"/>
    </row>
    <row r="347" spans="1:13" ht="13">
      <c r="A347" s="12"/>
      <c r="I347" s="12"/>
      <c r="J347" s="12"/>
      <c r="K347" s="12"/>
      <c r="M347" s="12"/>
    </row>
    <row r="348" spans="1:13" ht="13">
      <c r="A348" s="12"/>
      <c r="I348" s="12"/>
      <c r="J348" s="12"/>
      <c r="K348" s="12"/>
      <c r="M348" s="12"/>
    </row>
    <row r="349" spans="1:13" ht="13">
      <c r="A349" s="12"/>
      <c r="I349" s="12"/>
      <c r="J349" s="12"/>
      <c r="K349" s="12"/>
      <c r="M349" s="12"/>
    </row>
    <row r="350" spans="1:13" ht="13">
      <c r="A350" s="12"/>
      <c r="I350" s="12"/>
      <c r="J350" s="12"/>
      <c r="K350" s="12"/>
      <c r="M350" s="12"/>
    </row>
    <row r="351" spans="1:13" ht="13">
      <c r="A351" s="12"/>
      <c r="I351" s="12"/>
      <c r="J351" s="12"/>
      <c r="K351" s="12"/>
      <c r="M351" s="12"/>
    </row>
    <row r="352" spans="1:13" ht="13">
      <c r="A352" s="12"/>
      <c r="I352" s="12"/>
      <c r="J352" s="12"/>
      <c r="K352" s="12"/>
      <c r="M352" s="12"/>
    </row>
    <row r="353" spans="1:13" ht="13">
      <c r="A353" s="12"/>
      <c r="I353" s="12"/>
      <c r="J353" s="12"/>
      <c r="K353" s="12"/>
      <c r="M353" s="12"/>
    </row>
    <row r="354" spans="1:13" ht="13">
      <c r="A354" s="12"/>
      <c r="I354" s="12"/>
      <c r="J354" s="12"/>
      <c r="K354" s="12"/>
      <c r="M354" s="12"/>
    </row>
    <row r="355" spans="1:13" ht="13">
      <c r="A355" s="12"/>
      <c r="I355" s="12"/>
      <c r="J355" s="12"/>
      <c r="K355" s="12"/>
      <c r="M355" s="12"/>
    </row>
    <row r="356" spans="1:13" ht="13">
      <c r="A356" s="12"/>
      <c r="I356" s="12"/>
      <c r="J356" s="12"/>
      <c r="K356" s="12"/>
      <c r="M356" s="12"/>
    </row>
    <row r="357" spans="1:13" ht="13">
      <c r="A357" s="12"/>
      <c r="I357" s="12"/>
      <c r="J357" s="12"/>
      <c r="K357" s="12"/>
      <c r="M357" s="12"/>
    </row>
    <row r="358" spans="1:13" ht="13">
      <c r="A358" s="12"/>
      <c r="I358" s="12"/>
      <c r="J358" s="12"/>
      <c r="K358" s="12"/>
      <c r="M358" s="12"/>
    </row>
    <row r="359" spans="1:13" ht="13">
      <c r="A359" s="12"/>
      <c r="I359" s="12"/>
      <c r="J359" s="12"/>
      <c r="K359" s="12"/>
      <c r="M359" s="12"/>
    </row>
    <row r="360" spans="1:13" ht="13">
      <c r="A360" s="12"/>
      <c r="I360" s="12"/>
      <c r="J360" s="12"/>
      <c r="K360" s="12"/>
      <c r="M360" s="12"/>
    </row>
    <row r="361" spans="1:13" ht="13">
      <c r="A361" s="12"/>
      <c r="I361" s="12"/>
      <c r="J361" s="12"/>
      <c r="K361" s="12"/>
      <c r="M361" s="12"/>
    </row>
    <row r="362" spans="1:13" ht="13">
      <c r="A362" s="12"/>
      <c r="I362" s="12"/>
      <c r="J362" s="12"/>
      <c r="K362" s="12"/>
      <c r="M362" s="12"/>
    </row>
    <row r="363" spans="1:13" ht="13">
      <c r="A363" s="12"/>
      <c r="I363" s="12"/>
      <c r="J363" s="12"/>
      <c r="K363" s="12"/>
      <c r="M363" s="12"/>
    </row>
    <row r="364" spans="1:13" ht="13">
      <c r="A364" s="12"/>
      <c r="I364" s="12"/>
      <c r="J364" s="12"/>
      <c r="K364" s="12"/>
      <c r="M364" s="12"/>
    </row>
    <row r="365" spans="1:13" ht="13">
      <c r="A365" s="12"/>
      <c r="I365" s="12"/>
      <c r="J365" s="12"/>
      <c r="K365" s="12"/>
      <c r="M365" s="12"/>
    </row>
    <row r="366" spans="1:13" ht="13">
      <c r="A366" s="12"/>
      <c r="I366" s="12"/>
      <c r="J366" s="12"/>
      <c r="K366" s="12"/>
      <c r="M366" s="12"/>
    </row>
    <row r="367" spans="1:13" ht="13">
      <c r="A367" s="12"/>
      <c r="I367" s="12"/>
      <c r="J367" s="12"/>
      <c r="K367" s="12"/>
      <c r="M367" s="12"/>
    </row>
    <row r="368" spans="1:13" ht="13">
      <c r="A368" s="12"/>
      <c r="I368" s="12"/>
      <c r="J368" s="12"/>
      <c r="K368" s="12"/>
      <c r="M368" s="12"/>
    </row>
    <row r="369" spans="1:13" ht="13">
      <c r="A369" s="12"/>
      <c r="I369" s="12"/>
      <c r="J369" s="12"/>
      <c r="K369" s="12"/>
      <c r="M369" s="12"/>
    </row>
    <row r="370" spans="1:13" ht="13">
      <c r="A370" s="12"/>
      <c r="I370" s="12"/>
      <c r="J370" s="12"/>
      <c r="K370" s="12"/>
      <c r="M370" s="12"/>
    </row>
    <row r="371" spans="1:13" ht="13">
      <c r="A371" s="12"/>
      <c r="I371" s="12"/>
      <c r="J371" s="12"/>
      <c r="K371" s="12"/>
      <c r="M371" s="12"/>
    </row>
    <row r="372" spans="1:13" ht="13">
      <c r="A372" s="12"/>
      <c r="I372" s="12"/>
      <c r="J372" s="12"/>
      <c r="K372" s="12"/>
      <c r="M372" s="12"/>
    </row>
    <row r="373" spans="1:13" ht="13">
      <c r="A373" s="12"/>
      <c r="I373" s="12"/>
      <c r="J373" s="12"/>
      <c r="K373" s="12"/>
      <c r="M373" s="12"/>
    </row>
    <row r="374" spans="1:13" ht="13">
      <c r="A374" s="12"/>
      <c r="I374" s="12"/>
      <c r="J374" s="12"/>
      <c r="K374" s="12"/>
      <c r="M374" s="12"/>
    </row>
    <row r="375" spans="1:13" ht="13">
      <c r="A375" s="12"/>
      <c r="I375" s="12"/>
      <c r="J375" s="12"/>
      <c r="K375" s="12"/>
      <c r="M375" s="12"/>
    </row>
    <row r="376" spans="1:13" ht="13">
      <c r="A376" s="12"/>
      <c r="I376" s="12"/>
      <c r="J376" s="12"/>
      <c r="K376" s="12"/>
      <c r="M376" s="12"/>
    </row>
    <row r="377" spans="1:13" ht="13">
      <c r="A377" s="12"/>
      <c r="I377" s="12"/>
      <c r="J377" s="12"/>
      <c r="K377" s="12"/>
      <c r="M377" s="12"/>
    </row>
    <row r="378" spans="1:13" ht="13">
      <c r="A378" s="12"/>
      <c r="I378" s="12"/>
      <c r="J378" s="12"/>
      <c r="K378" s="12"/>
      <c r="M378" s="12"/>
    </row>
    <row r="379" spans="1:13" ht="13">
      <c r="A379" s="12"/>
      <c r="I379" s="12"/>
      <c r="J379" s="12"/>
      <c r="K379" s="12"/>
      <c r="M379" s="12"/>
    </row>
    <row r="380" spans="1:13" ht="13">
      <c r="A380" s="12"/>
      <c r="I380" s="12"/>
      <c r="J380" s="12"/>
      <c r="K380" s="12"/>
      <c r="M380" s="12"/>
    </row>
    <row r="381" spans="1:13" ht="13">
      <c r="A381" s="12"/>
      <c r="I381" s="12"/>
      <c r="J381" s="12"/>
      <c r="K381" s="12"/>
      <c r="M381" s="12"/>
    </row>
    <row r="382" spans="1:13" ht="13">
      <c r="A382" s="12"/>
      <c r="I382" s="12"/>
      <c r="J382" s="12"/>
      <c r="K382" s="12"/>
      <c r="M382" s="12"/>
    </row>
    <row r="383" spans="1:13" ht="13">
      <c r="A383" s="12"/>
      <c r="I383" s="12"/>
      <c r="J383" s="12"/>
      <c r="K383" s="12"/>
      <c r="M383" s="12"/>
    </row>
    <row r="384" spans="1:13" ht="13">
      <c r="A384" s="12"/>
      <c r="I384" s="12"/>
      <c r="J384" s="12"/>
      <c r="K384" s="12"/>
      <c r="M384" s="12"/>
    </row>
    <row r="385" spans="1:13" ht="13">
      <c r="A385" s="12"/>
      <c r="I385" s="12"/>
      <c r="J385" s="12"/>
      <c r="K385" s="12"/>
      <c r="M385" s="12"/>
    </row>
    <row r="386" spans="1:13" ht="13">
      <c r="A386" s="12"/>
      <c r="I386" s="12"/>
      <c r="J386" s="12"/>
      <c r="K386" s="12"/>
      <c r="M386" s="12"/>
    </row>
    <row r="387" spans="1:13" ht="13">
      <c r="A387" s="12"/>
      <c r="I387" s="12"/>
      <c r="J387" s="12"/>
      <c r="K387" s="12"/>
      <c r="M387" s="12"/>
    </row>
    <row r="388" spans="1:13" ht="13">
      <c r="A388" s="12"/>
      <c r="I388" s="12"/>
      <c r="J388" s="12"/>
      <c r="K388" s="12"/>
      <c r="M388" s="12"/>
    </row>
    <row r="389" spans="1:13" ht="13">
      <c r="A389" s="12"/>
      <c r="I389" s="12"/>
      <c r="J389" s="12"/>
      <c r="K389" s="12"/>
      <c r="M389" s="12"/>
    </row>
    <row r="390" spans="1:13" ht="13">
      <c r="A390" s="12"/>
      <c r="I390" s="12"/>
      <c r="J390" s="12"/>
      <c r="K390" s="12"/>
      <c r="M390" s="12"/>
    </row>
    <row r="391" spans="1:13" ht="13">
      <c r="A391" s="12"/>
      <c r="I391" s="12"/>
      <c r="J391" s="12"/>
      <c r="K391" s="12"/>
      <c r="M391" s="12"/>
    </row>
    <row r="392" spans="1:13" ht="13">
      <c r="A392" s="12"/>
      <c r="I392" s="12"/>
      <c r="J392" s="12"/>
      <c r="K392" s="12"/>
      <c r="M392" s="12"/>
    </row>
    <row r="393" spans="1:13" ht="13">
      <c r="A393" s="12"/>
      <c r="I393" s="12"/>
      <c r="J393" s="12"/>
      <c r="K393" s="12"/>
      <c r="M393" s="12"/>
    </row>
    <row r="394" spans="1:13" ht="13">
      <c r="A394" s="12"/>
      <c r="I394" s="12"/>
      <c r="J394" s="12"/>
      <c r="K394" s="12"/>
      <c r="M394" s="12"/>
    </row>
    <row r="395" spans="1:13" ht="13">
      <c r="A395" s="12"/>
      <c r="I395" s="12"/>
      <c r="J395" s="12"/>
      <c r="K395" s="12"/>
      <c r="M395" s="12"/>
    </row>
    <row r="396" spans="1:13" ht="13">
      <c r="A396" s="12"/>
      <c r="I396" s="12"/>
      <c r="J396" s="12"/>
      <c r="K396" s="12"/>
      <c r="M396" s="12"/>
    </row>
    <row r="397" spans="1:13" ht="13">
      <c r="A397" s="12"/>
      <c r="I397" s="12"/>
      <c r="J397" s="12"/>
      <c r="K397" s="12"/>
      <c r="M397" s="12"/>
    </row>
    <row r="398" spans="1:13" ht="13">
      <c r="A398" s="12"/>
      <c r="I398" s="12"/>
      <c r="J398" s="12"/>
      <c r="K398" s="12"/>
      <c r="M398" s="12"/>
    </row>
    <row r="399" spans="1:13" ht="13">
      <c r="A399" s="12"/>
      <c r="I399" s="12"/>
      <c r="J399" s="12"/>
      <c r="K399" s="12"/>
      <c r="M399" s="12"/>
    </row>
    <row r="400" spans="1:13" ht="13">
      <c r="A400" s="12"/>
      <c r="I400" s="12"/>
      <c r="J400" s="12"/>
      <c r="K400" s="12"/>
      <c r="M400" s="12"/>
    </row>
    <row r="401" spans="1:13" ht="13">
      <c r="A401" s="12"/>
      <c r="I401" s="12"/>
      <c r="J401" s="12"/>
      <c r="K401" s="12"/>
      <c r="M401" s="12"/>
    </row>
    <row r="402" spans="1:13" ht="13">
      <c r="A402" s="12"/>
      <c r="I402" s="12"/>
      <c r="J402" s="12"/>
      <c r="K402" s="12"/>
      <c r="M402" s="12"/>
    </row>
    <row r="403" spans="1:13" ht="13">
      <c r="A403" s="12"/>
      <c r="I403" s="12"/>
      <c r="J403" s="12"/>
      <c r="K403" s="12"/>
      <c r="M403" s="12"/>
    </row>
    <row r="404" spans="1:13" ht="13">
      <c r="A404" s="12"/>
      <c r="I404" s="12"/>
      <c r="J404" s="12"/>
      <c r="K404" s="12"/>
      <c r="M404" s="12"/>
    </row>
    <row r="405" spans="1:13" ht="13">
      <c r="A405" s="12"/>
      <c r="I405" s="12"/>
      <c r="J405" s="12"/>
      <c r="K405" s="12"/>
      <c r="M405" s="12"/>
    </row>
    <row r="406" spans="1:13" ht="13">
      <c r="A406" s="12"/>
      <c r="I406" s="12"/>
      <c r="J406" s="12"/>
      <c r="K406" s="12"/>
      <c r="M406" s="12"/>
    </row>
    <row r="407" spans="1:13" ht="13">
      <c r="A407" s="12"/>
      <c r="I407" s="12"/>
      <c r="J407" s="12"/>
      <c r="K407" s="12"/>
      <c r="M407" s="12"/>
    </row>
    <row r="408" spans="1:13" ht="13">
      <c r="A408" s="12"/>
      <c r="I408" s="12"/>
      <c r="J408" s="12"/>
      <c r="K408" s="12"/>
      <c r="M408" s="12"/>
    </row>
    <row r="409" spans="1:13" ht="13">
      <c r="A409" s="12"/>
      <c r="I409" s="12"/>
      <c r="J409" s="12"/>
      <c r="K409" s="12"/>
      <c r="M409" s="12"/>
    </row>
    <row r="410" spans="1:13" ht="13">
      <c r="A410" s="12"/>
      <c r="I410" s="12"/>
      <c r="J410" s="12"/>
      <c r="K410" s="12"/>
      <c r="M410" s="12"/>
    </row>
    <row r="411" spans="1:13" ht="13">
      <c r="A411" s="12"/>
      <c r="I411" s="12"/>
      <c r="J411" s="12"/>
      <c r="K411" s="12"/>
      <c r="M411" s="12"/>
    </row>
    <row r="412" spans="1:13" ht="13">
      <c r="A412" s="12"/>
      <c r="I412" s="12"/>
      <c r="J412" s="12"/>
      <c r="K412" s="12"/>
      <c r="M412" s="12"/>
    </row>
    <row r="413" spans="1:13" ht="13">
      <c r="A413" s="12"/>
      <c r="I413" s="12"/>
      <c r="J413" s="12"/>
      <c r="K413" s="12"/>
      <c r="M413" s="12"/>
    </row>
    <row r="414" spans="1:13" ht="13">
      <c r="A414" s="12"/>
      <c r="I414" s="12"/>
      <c r="J414" s="12"/>
      <c r="K414" s="12"/>
      <c r="M414" s="12"/>
    </row>
    <row r="415" spans="1:13" ht="13">
      <c r="A415" s="12"/>
      <c r="I415" s="12"/>
      <c r="J415" s="12"/>
      <c r="K415" s="12"/>
      <c r="M415" s="12"/>
    </row>
    <row r="416" spans="1:13" ht="13">
      <c r="A416" s="12"/>
      <c r="I416" s="12"/>
      <c r="J416" s="12"/>
      <c r="K416" s="12"/>
      <c r="M416" s="12"/>
    </row>
    <row r="417" spans="1:13" ht="13">
      <c r="A417" s="12"/>
      <c r="I417" s="12"/>
      <c r="J417" s="12"/>
      <c r="K417" s="12"/>
      <c r="M417" s="12"/>
    </row>
    <row r="418" spans="1:13" ht="13">
      <c r="A418" s="12"/>
      <c r="I418" s="12"/>
      <c r="J418" s="12"/>
      <c r="K418" s="12"/>
      <c r="M418" s="12"/>
    </row>
    <row r="419" spans="1:13" ht="13">
      <c r="A419" s="12"/>
      <c r="I419" s="12"/>
      <c r="J419" s="12"/>
      <c r="K419" s="12"/>
      <c r="M419" s="12"/>
    </row>
    <row r="420" spans="1:13" ht="13">
      <c r="A420" s="12"/>
      <c r="I420" s="12"/>
      <c r="J420" s="12"/>
      <c r="K420" s="12"/>
      <c r="M420" s="12"/>
    </row>
    <row r="421" spans="1:13" ht="13">
      <c r="A421" s="12"/>
      <c r="I421" s="12"/>
      <c r="J421" s="12"/>
      <c r="K421" s="12"/>
      <c r="M421" s="12"/>
    </row>
    <row r="422" spans="1:13" ht="13">
      <c r="A422" s="12"/>
      <c r="I422" s="12"/>
      <c r="J422" s="12"/>
      <c r="K422" s="12"/>
      <c r="M422" s="12"/>
    </row>
    <row r="423" spans="1:13" ht="13">
      <c r="A423" s="12"/>
      <c r="I423" s="12"/>
      <c r="J423" s="12"/>
      <c r="K423" s="12"/>
      <c r="M423" s="12"/>
    </row>
    <row r="424" spans="1:13" ht="13">
      <c r="A424" s="12"/>
      <c r="I424" s="12"/>
      <c r="J424" s="12"/>
      <c r="K424" s="12"/>
      <c r="M424" s="12"/>
    </row>
    <row r="425" spans="1:13" ht="13">
      <c r="A425" s="12"/>
      <c r="I425" s="12"/>
      <c r="J425" s="12"/>
      <c r="K425" s="12"/>
      <c r="M425" s="12"/>
    </row>
    <row r="426" spans="1:13" ht="13">
      <c r="A426" s="12"/>
      <c r="I426" s="12"/>
      <c r="J426" s="12"/>
      <c r="K426" s="12"/>
      <c r="M426" s="12"/>
    </row>
    <row r="427" spans="1:13" ht="13">
      <c r="A427" s="12"/>
      <c r="I427" s="12"/>
      <c r="J427" s="12"/>
      <c r="K427" s="12"/>
      <c r="M427" s="12"/>
    </row>
    <row r="428" spans="1:13" ht="13">
      <c r="A428" s="12"/>
      <c r="I428" s="12"/>
      <c r="J428" s="12"/>
      <c r="K428" s="12"/>
      <c r="M428" s="12"/>
    </row>
    <row r="429" spans="1:13" ht="13">
      <c r="A429" s="12"/>
      <c r="I429" s="12"/>
      <c r="J429" s="12"/>
      <c r="K429" s="12"/>
      <c r="M429" s="12"/>
    </row>
    <row r="430" spans="1:13" ht="13">
      <c r="A430" s="12"/>
      <c r="I430" s="12"/>
      <c r="J430" s="12"/>
      <c r="K430" s="12"/>
      <c r="M430" s="12"/>
    </row>
    <row r="431" spans="1:13" ht="13">
      <c r="A431" s="12"/>
      <c r="I431" s="12"/>
      <c r="J431" s="12"/>
      <c r="K431" s="12"/>
      <c r="M431" s="12"/>
    </row>
    <row r="432" spans="1:13" ht="13">
      <c r="A432" s="12"/>
      <c r="I432" s="12"/>
      <c r="J432" s="12"/>
      <c r="K432" s="12"/>
      <c r="M432" s="12"/>
    </row>
    <row r="433" spans="1:13" ht="13">
      <c r="A433" s="12"/>
      <c r="I433" s="12"/>
      <c r="J433" s="12"/>
      <c r="K433" s="12"/>
      <c r="M433" s="12"/>
    </row>
    <row r="434" spans="1:13" ht="13">
      <c r="A434" s="12"/>
      <c r="I434" s="12"/>
      <c r="J434" s="12"/>
      <c r="K434" s="12"/>
      <c r="M434" s="12"/>
    </row>
    <row r="435" spans="1:13" ht="13">
      <c r="A435" s="12"/>
      <c r="I435" s="12"/>
      <c r="J435" s="12"/>
      <c r="K435" s="12"/>
      <c r="M435" s="12"/>
    </row>
    <row r="436" spans="1:13" ht="13">
      <c r="A436" s="12"/>
      <c r="I436" s="12"/>
      <c r="J436" s="12"/>
      <c r="K436" s="12"/>
      <c r="M436" s="12"/>
    </row>
    <row r="437" spans="1:13" ht="13">
      <c r="A437" s="12"/>
      <c r="I437" s="12"/>
      <c r="J437" s="12"/>
      <c r="K437" s="12"/>
      <c r="M437" s="12"/>
    </row>
    <row r="438" spans="1:13" ht="13">
      <c r="A438" s="12"/>
      <c r="I438" s="12"/>
      <c r="J438" s="12"/>
      <c r="K438" s="12"/>
      <c r="M438" s="12"/>
    </row>
    <row r="439" spans="1:13" ht="13">
      <c r="A439" s="12"/>
      <c r="I439" s="12"/>
      <c r="J439" s="12"/>
      <c r="K439" s="12"/>
      <c r="M439" s="12"/>
    </row>
    <row r="440" spans="1:13" ht="13">
      <c r="A440" s="12"/>
      <c r="I440" s="12"/>
      <c r="J440" s="12"/>
      <c r="K440" s="12"/>
      <c r="M440" s="12"/>
    </row>
    <row r="441" spans="1:13" ht="13">
      <c r="A441" s="12"/>
      <c r="I441" s="12"/>
      <c r="J441" s="12"/>
      <c r="K441" s="12"/>
      <c r="M441" s="12"/>
    </row>
    <row r="442" spans="1:13" ht="13">
      <c r="A442" s="12"/>
      <c r="I442" s="12"/>
      <c r="J442" s="12"/>
      <c r="K442" s="12"/>
      <c r="M442" s="12"/>
    </row>
    <row r="443" spans="1:13" ht="13">
      <c r="A443" s="12"/>
      <c r="I443" s="12"/>
      <c r="J443" s="12"/>
      <c r="K443" s="12"/>
      <c r="M443" s="12"/>
    </row>
    <row r="444" spans="1:13" ht="13">
      <c r="A444" s="12"/>
      <c r="I444" s="12"/>
      <c r="J444" s="12"/>
      <c r="K444" s="12"/>
      <c r="M444" s="12"/>
    </row>
    <row r="445" spans="1:13" ht="13">
      <c r="A445" s="12"/>
      <c r="I445" s="12"/>
      <c r="J445" s="12"/>
      <c r="K445" s="12"/>
      <c r="M445" s="12"/>
    </row>
    <row r="446" spans="1:13" ht="13">
      <c r="A446" s="12"/>
      <c r="I446" s="12"/>
      <c r="J446" s="12"/>
      <c r="K446" s="12"/>
      <c r="M446" s="12"/>
    </row>
    <row r="447" spans="1:13" ht="13">
      <c r="A447" s="12"/>
      <c r="I447" s="12"/>
      <c r="J447" s="12"/>
      <c r="K447" s="12"/>
      <c r="M447" s="12"/>
    </row>
    <row r="448" spans="1:13" ht="13">
      <c r="A448" s="12"/>
      <c r="I448" s="12"/>
      <c r="J448" s="12"/>
      <c r="K448" s="12"/>
      <c r="M448" s="12"/>
    </row>
    <row r="449" spans="1:13" ht="13">
      <c r="A449" s="12"/>
      <c r="I449" s="12"/>
      <c r="J449" s="12"/>
      <c r="K449" s="12"/>
      <c r="M449" s="12"/>
    </row>
    <row r="450" spans="1:13" ht="13">
      <c r="A450" s="12"/>
      <c r="I450" s="12"/>
      <c r="J450" s="12"/>
      <c r="K450" s="12"/>
      <c r="M450" s="12"/>
    </row>
    <row r="451" spans="1:13" ht="13">
      <c r="A451" s="12"/>
      <c r="I451" s="12"/>
      <c r="J451" s="12"/>
      <c r="K451" s="12"/>
      <c r="M451" s="12"/>
    </row>
    <row r="452" spans="1:13" ht="13">
      <c r="A452" s="12"/>
      <c r="I452" s="12"/>
      <c r="J452" s="12"/>
      <c r="K452" s="12"/>
      <c r="M452" s="12"/>
    </row>
    <row r="453" spans="1:13" ht="13">
      <c r="A453" s="12"/>
      <c r="I453" s="12"/>
      <c r="J453" s="12"/>
      <c r="K453" s="12"/>
      <c r="M453" s="12"/>
    </row>
    <row r="454" spans="1:13" ht="13">
      <c r="A454" s="12"/>
      <c r="I454" s="12"/>
      <c r="J454" s="12"/>
      <c r="K454" s="12"/>
      <c r="M454" s="12"/>
    </row>
    <row r="455" spans="1:13" ht="13">
      <c r="A455" s="12"/>
      <c r="I455" s="12"/>
      <c r="J455" s="12"/>
      <c r="K455" s="12"/>
      <c r="M455" s="12"/>
    </row>
    <row r="456" spans="1:13" ht="13">
      <c r="A456" s="12"/>
      <c r="I456" s="12"/>
      <c r="J456" s="12"/>
      <c r="K456" s="12"/>
      <c r="M456" s="12"/>
    </row>
    <row r="457" spans="1:13" ht="13">
      <c r="A457" s="12"/>
      <c r="I457" s="12"/>
      <c r="J457" s="12"/>
      <c r="K457" s="12"/>
      <c r="M457" s="12"/>
    </row>
    <row r="458" spans="1:13" ht="13">
      <c r="A458" s="12"/>
      <c r="I458" s="12"/>
      <c r="J458" s="12"/>
      <c r="K458" s="12"/>
      <c r="M458" s="12"/>
    </row>
    <row r="459" spans="1:13" ht="13">
      <c r="A459" s="12"/>
      <c r="I459" s="12"/>
      <c r="J459" s="12"/>
      <c r="K459" s="12"/>
      <c r="M459" s="12"/>
    </row>
    <row r="460" spans="1:13" ht="13">
      <c r="A460" s="12"/>
      <c r="I460" s="12"/>
      <c r="J460" s="12"/>
      <c r="K460" s="12"/>
      <c r="M460" s="12"/>
    </row>
    <row r="461" spans="1:13" ht="13">
      <c r="A461" s="12"/>
      <c r="I461" s="12"/>
      <c r="J461" s="12"/>
      <c r="K461" s="12"/>
      <c r="M461" s="12"/>
    </row>
    <row r="462" spans="1:13" ht="13">
      <c r="A462" s="12"/>
      <c r="I462" s="12"/>
      <c r="J462" s="12"/>
      <c r="K462" s="12"/>
      <c r="M462" s="12"/>
    </row>
    <row r="463" spans="1:13" ht="13">
      <c r="A463" s="12"/>
      <c r="I463" s="12"/>
      <c r="J463" s="12"/>
      <c r="K463" s="12"/>
      <c r="M463" s="12"/>
    </row>
    <row r="464" spans="1:13" ht="13">
      <c r="A464" s="12"/>
      <c r="I464" s="12"/>
      <c r="J464" s="12"/>
      <c r="K464" s="12"/>
      <c r="M464" s="12"/>
    </row>
    <row r="465" spans="1:13" ht="13">
      <c r="A465" s="12"/>
      <c r="I465" s="12"/>
      <c r="J465" s="12"/>
      <c r="K465" s="12"/>
      <c r="M465" s="12"/>
    </row>
    <row r="466" spans="1:13" ht="13">
      <c r="A466" s="12"/>
      <c r="I466" s="12"/>
      <c r="J466" s="12"/>
      <c r="K466" s="12"/>
      <c r="M466" s="12"/>
    </row>
    <row r="467" spans="1:13" ht="13">
      <c r="A467" s="12"/>
      <c r="I467" s="12"/>
      <c r="J467" s="12"/>
      <c r="K467" s="12"/>
      <c r="M467" s="12"/>
    </row>
    <row r="468" spans="1:13" ht="13">
      <c r="A468" s="12"/>
      <c r="I468" s="12"/>
      <c r="J468" s="12"/>
      <c r="K468" s="12"/>
      <c r="M468" s="12"/>
    </row>
    <row r="469" spans="1:13" ht="13">
      <c r="A469" s="12"/>
      <c r="I469" s="12"/>
      <c r="J469" s="12"/>
      <c r="K469" s="12"/>
      <c r="M469" s="12"/>
    </row>
    <row r="470" spans="1:13" ht="13">
      <c r="A470" s="12"/>
      <c r="I470" s="12"/>
      <c r="J470" s="12"/>
      <c r="K470" s="12"/>
      <c r="M470" s="12"/>
    </row>
    <row r="471" spans="1:13" ht="13">
      <c r="A471" s="12"/>
      <c r="I471" s="12"/>
      <c r="J471" s="12"/>
      <c r="K471" s="12"/>
      <c r="M471" s="12"/>
    </row>
    <row r="472" spans="1:13" ht="13">
      <c r="A472" s="12"/>
      <c r="I472" s="12"/>
      <c r="J472" s="12"/>
      <c r="K472" s="12"/>
      <c r="M472" s="12"/>
    </row>
    <row r="473" spans="1:13" ht="13">
      <c r="A473" s="12"/>
      <c r="I473" s="12"/>
      <c r="J473" s="12"/>
      <c r="K473" s="12"/>
      <c r="M473" s="12"/>
    </row>
    <row r="474" spans="1:13" ht="13">
      <c r="A474" s="12"/>
      <c r="I474" s="12"/>
      <c r="J474" s="12"/>
      <c r="K474" s="12"/>
      <c r="M474" s="12"/>
    </row>
    <row r="475" spans="1:13" ht="13">
      <c r="A475" s="12"/>
      <c r="I475" s="12"/>
      <c r="J475" s="12"/>
      <c r="K475" s="12"/>
      <c r="M475" s="12"/>
    </row>
    <row r="476" spans="1:13" ht="13">
      <c r="A476" s="12"/>
      <c r="I476" s="12"/>
      <c r="J476" s="12"/>
      <c r="K476" s="12"/>
      <c r="M476" s="12"/>
    </row>
    <row r="477" spans="1:13" ht="13">
      <c r="A477" s="12"/>
      <c r="I477" s="12"/>
      <c r="J477" s="12"/>
      <c r="K477" s="12"/>
      <c r="M477" s="12"/>
    </row>
    <row r="478" spans="1:13" ht="13">
      <c r="A478" s="12"/>
      <c r="I478" s="12"/>
      <c r="J478" s="12"/>
      <c r="K478" s="12"/>
      <c r="M478" s="12"/>
    </row>
    <row r="479" spans="1:13" ht="13">
      <c r="A479" s="12"/>
      <c r="I479" s="12"/>
      <c r="J479" s="12"/>
      <c r="K479" s="12"/>
      <c r="M479" s="12"/>
    </row>
    <row r="480" spans="1:13" ht="13">
      <c r="A480" s="12"/>
      <c r="I480" s="12"/>
      <c r="J480" s="12"/>
      <c r="K480" s="12"/>
      <c r="M480" s="12"/>
    </row>
    <row r="481" spans="1:13" ht="13">
      <c r="A481" s="12"/>
      <c r="I481" s="12"/>
      <c r="J481" s="12"/>
      <c r="K481" s="12"/>
      <c r="M481" s="12"/>
    </row>
    <row r="482" spans="1:13" ht="13">
      <c r="A482" s="12"/>
      <c r="I482" s="12"/>
      <c r="J482" s="12"/>
      <c r="K482" s="12"/>
      <c r="M482" s="12"/>
    </row>
    <row r="483" spans="1:13" ht="13">
      <c r="A483" s="12"/>
      <c r="I483" s="12"/>
      <c r="J483" s="12"/>
      <c r="K483" s="12"/>
      <c r="M483" s="12"/>
    </row>
    <row r="484" spans="1:13" ht="13">
      <c r="A484" s="12"/>
      <c r="I484" s="12"/>
      <c r="J484" s="12"/>
      <c r="K484" s="12"/>
      <c r="M484" s="12"/>
    </row>
    <row r="485" spans="1:13" ht="13">
      <c r="A485" s="12"/>
      <c r="I485" s="12"/>
      <c r="J485" s="12"/>
      <c r="K485" s="12"/>
      <c r="M485" s="12"/>
    </row>
    <row r="486" spans="1:13" ht="13">
      <c r="A486" s="12"/>
      <c r="I486" s="12"/>
      <c r="J486" s="12"/>
      <c r="K486" s="12"/>
      <c r="M486" s="12"/>
    </row>
    <row r="487" spans="1:13" ht="13">
      <c r="A487" s="12"/>
      <c r="I487" s="12"/>
      <c r="J487" s="12"/>
      <c r="K487" s="12"/>
      <c r="M487" s="12"/>
    </row>
    <row r="488" spans="1:13" ht="13">
      <c r="A488" s="12"/>
      <c r="I488" s="12"/>
      <c r="J488" s="12"/>
      <c r="K488" s="12"/>
      <c r="M488" s="12"/>
    </row>
    <row r="489" spans="1:13" ht="13">
      <c r="A489" s="12"/>
      <c r="I489" s="12"/>
      <c r="J489" s="12"/>
      <c r="K489" s="12"/>
      <c r="M489" s="12"/>
    </row>
    <row r="490" spans="1:13" ht="13">
      <c r="A490" s="12"/>
      <c r="I490" s="12"/>
      <c r="J490" s="12"/>
      <c r="K490" s="12"/>
      <c r="M490" s="12"/>
    </row>
    <row r="491" spans="1:13" ht="13">
      <c r="A491" s="12"/>
      <c r="I491" s="12"/>
      <c r="J491" s="12"/>
      <c r="K491" s="12"/>
      <c r="M491" s="12"/>
    </row>
    <row r="492" spans="1:13" ht="13">
      <c r="A492" s="12"/>
      <c r="I492" s="12"/>
      <c r="J492" s="12"/>
      <c r="K492" s="12"/>
      <c r="M492" s="12"/>
    </row>
    <row r="493" spans="1:13" ht="13">
      <c r="A493" s="12"/>
      <c r="I493" s="12"/>
      <c r="J493" s="12"/>
      <c r="K493" s="12"/>
      <c r="M493" s="12"/>
    </row>
    <row r="494" spans="1:13" ht="13">
      <c r="A494" s="12"/>
      <c r="I494" s="12"/>
      <c r="J494" s="12"/>
      <c r="K494" s="12"/>
      <c r="M494" s="12"/>
    </row>
    <row r="495" spans="1:13" ht="13">
      <c r="A495" s="12"/>
      <c r="I495" s="12"/>
      <c r="J495" s="12"/>
      <c r="K495" s="12"/>
      <c r="M495" s="12"/>
    </row>
    <row r="496" spans="1:13" ht="13">
      <c r="A496" s="12"/>
      <c r="I496" s="12"/>
      <c r="J496" s="12"/>
      <c r="K496" s="12"/>
      <c r="M496" s="12"/>
    </row>
    <row r="497" spans="1:13" ht="13">
      <c r="A497" s="12"/>
      <c r="I497" s="12"/>
      <c r="J497" s="12"/>
      <c r="K497" s="12"/>
      <c r="M497" s="12"/>
    </row>
    <row r="498" spans="1:13" ht="13">
      <c r="A498" s="12"/>
      <c r="I498" s="12"/>
      <c r="J498" s="12"/>
      <c r="K498" s="12"/>
      <c r="M498" s="12"/>
    </row>
    <row r="499" spans="1:13" ht="13">
      <c r="A499" s="12"/>
      <c r="I499" s="12"/>
      <c r="J499" s="12"/>
      <c r="K499" s="12"/>
      <c r="M499" s="12"/>
    </row>
    <row r="500" spans="1:13" ht="13">
      <c r="A500" s="12"/>
      <c r="I500" s="12"/>
      <c r="J500" s="12"/>
      <c r="K500" s="12"/>
      <c r="M500" s="12"/>
    </row>
    <row r="501" spans="1:13" ht="13">
      <c r="A501" s="12"/>
      <c r="I501" s="12"/>
      <c r="J501" s="12"/>
      <c r="K501" s="12"/>
      <c r="M501" s="12"/>
    </row>
    <row r="502" spans="1:13" ht="13">
      <c r="A502" s="12"/>
      <c r="I502" s="12"/>
      <c r="J502" s="12"/>
      <c r="K502" s="12"/>
      <c r="M502" s="12"/>
    </row>
    <row r="503" spans="1:13" ht="13">
      <c r="A503" s="12"/>
      <c r="I503" s="12"/>
      <c r="J503" s="12"/>
      <c r="K503" s="12"/>
      <c r="M503" s="12"/>
    </row>
    <row r="504" spans="1:13" ht="13">
      <c r="A504" s="12"/>
      <c r="I504" s="12"/>
      <c r="J504" s="12"/>
      <c r="K504" s="12"/>
      <c r="M504" s="12"/>
    </row>
    <row r="505" spans="1:13" ht="13">
      <c r="A505" s="12"/>
      <c r="I505" s="12"/>
      <c r="J505" s="12"/>
      <c r="K505" s="12"/>
      <c r="M505" s="12"/>
    </row>
    <row r="506" spans="1:13" ht="13">
      <c r="A506" s="12"/>
      <c r="I506" s="12"/>
      <c r="J506" s="12"/>
      <c r="K506" s="12"/>
      <c r="M506" s="12"/>
    </row>
    <row r="507" spans="1:13" ht="13">
      <c r="A507" s="12"/>
      <c r="I507" s="12"/>
      <c r="J507" s="12"/>
      <c r="K507" s="12"/>
      <c r="M507" s="12"/>
    </row>
    <row r="508" spans="1:13" ht="13">
      <c r="A508" s="12"/>
      <c r="I508" s="12"/>
      <c r="J508" s="12"/>
      <c r="K508" s="12"/>
      <c r="M508" s="12"/>
    </row>
    <row r="509" spans="1:13" ht="13">
      <c r="A509" s="12"/>
      <c r="I509" s="12"/>
      <c r="J509" s="12"/>
      <c r="K509" s="12"/>
      <c r="M509" s="12"/>
    </row>
    <row r="510" spans="1:13" ht="13">
      <c r="A510" s="12"/>
      <c r="I510" s="12"/>
      <c r="J510" s="12"/>
      <c r="K510" s="12"/>
      <c r="M510" s="12"/>
    </row>
    <row r="511" spans="1:13" ht="13">
      <c r="A511" s="12"/>
      <c r="I511" s="12"/>
      <c r="J511" s="12"/>
      <c r="K511" s="12"/>
      <c r="M511" s="12"/>
    </row>
    <row r="512" spans="1:13" ht="13">
      <c r="A512" s="12"/>
      <c r="I512" s="12"/>
      <c r="J512" s="12"/>
      <c r="K512" s="12"/>
      <c r="M512" s="12"/>
    </row>
    <row r="513" spans="1:13" ht="13">
      <c r="A513" s="12"/>
      <c r="I513" s="12"/>
      <c r="J513" s="12"/>
      <c r="K513" s="12"/>
      <c r="M513" s="12"/>
    </row>
    <row r="514" spans="1:13" ht="13">
      <c r="A514" s="12"/>
      <c r="I514" s="12"/>
      <c r="J514" s="12"/>
      <c r="K514" s="12"/>
      <c r="M514" s="12"/>
    </row>
    <row r="515" spans="1:13" ht="13">
      <c r="A515" s="12"/>
      <c r="I515" s="12"/>
      <c r="J515" s="12"/>
      <c r="K515" s="12"/>
      <c r="M515" s="12"/>
    </row>
    <row r="516" spans="1:13" ht="13">
      <c r="A516" s="12"/>
      <c r="I516" s="12"/>
      <c r="J516" s="12"/>
      <c r="K516" s="12"/>
      <c r="M516" s="12"/>
    </row>
    <row r="517" spans="1:13" ht="13">
      <c r="A517" s="12"/>
      <c r="I517" s="12"/>
      <c r="J517" s="12"/>
      <c r="K517" s="12"/>
      <c r="M517" s="12"/>
    </row>
    <row r="518" spans="1:13" ht="13">
      <c r="A518" s="12"/>
      <c r="I518" s="12"/>
      <c r="J518" s="12"/>
      <c r="K518" s="12"/>
      <c r="M518" s="12"/>
    </row>
    <row r="519" spans="1:13" ht="13">
      <c r="A519" s="12"/>
      <c r="I519" s="12"/>
      <c r="J519" s="12"/>
      <c r="K519" s="12"/>
      <c r="M519" s="12"/>
    </row>
    <row r="520" spans="1:13" ht="13">
      <c r="A520" s="12"/>
      <c r="I520" s="12"/>
      <c r="J520" s="12"/>
      <c r="K520" s="12"/>
      <c r="M520" s="12"/>
    </row>
    <row r="521" spans="1:13" ht="13">
      <c r="A521" s="12"/>
      <c r="I521" s="12"/>
      <c r="J521" s="12"/>
      <c r="K521" s="12"/>
      <c r="M521" s="12"/>
    </row>
    <row r="522" spans="1:13" ht="13">
      <c r="A522" s="12"/>
      <c r="I522" s="12"/>
      <c r="J522" s="12"/>
      <c r="K522" s="12"/>
      <c r="M522" s="12"/>
    </row>
    <row r="523" spans="1:13" ht="13">
      <c r="A523" s="12"/>
      <c r="I523" s="12"/>
      <c r="J523" s="12"/>
      <c r="K523" s="12"/>
      <c r="M523" s="12"/>
    </row>
    <row r="524" spans="1:13" ht="13">
      <c r="A524" s="12"/>
      <c r="I524" s="12"/>
      <c r="J524" s="12"/>
      <c r="K524" s="12"/>
      <c r="M524" s="12"/>
    </row>
    <row r="525" spans="1:13" ht="13">
      <c r="A525" s="12"/>
      <c r="I525" s="12"/>
      <c r="J525" s="12"/>
      <c r="K525" s="12"/>
      <c r="M525" s="12"/>
    </row>
    <row r="526" spans="1:13" ht="13">
      <c r="A526" s="12"/>
      <c r="I526" s="12"/>
      <c r="J526" s="12"/>
      <c r="K526" s="12"/>
      <c r="M526" s="12"/>
    </row>
    <row r="527" spans="1:13" ht="13">
      <c r="A527" s="12"/>
      <c r="I527" s="12"/>
      <c r="J527" s="12"/>
      <c r="K527" s="12"/>
      <c r="M527" s="12"/>
    </row>
    <row r="528" spans="1:13" ht="13">
      <c r="A528" s="12"/>
      <c r="I528" s="12"/>
      <c r="J528" s="12"/>
      <c r="K528" s="12"/>
      <c r="M528" s="12"/>
    </row>
    <row r="529" spans="1:13" ht="13">
      <c r="A529" s="12"/>
      <c r="I529" s="12"/>
      <c r="J529" s="12"/>
      <c r="K529" s="12"/>
      <c r="M529" s="12"/>
    </row>
    <row r="530" spans="1:13" ht="13">
      <c r="A530" s="12"/>
      <c r="I530" s="12"/>
      <c r="J530" s="12"/>
      <c r="K530" s="12"/>
      <c r="M530" s="12"/>
    </row>
    <row r="531" spans="1:13" ht="13">
      <c r="A531" s="12"/>
      <c r="I531" s="12"/>
      <c r="J531" s="12"/>
      <c r="K531" s="12"/>
      <c r="M531" s="12"/>
    </row>
    <row r="532" spans="1:13" ht="13">
      <c r="A532" s="12"/>
      <c r="I532" s="12"/>
      <c r="J532" s="12"/>
      <c r="K532" s="12"/>
      <c r="M532" s="12"/>
    </row>
    <row r="533" spans="1:13" ht="13">
      <c r="A533" s="12"/>
      <c r="I533" s="12"/>
      <c r="J533" s="12"/>
      <c r="K533" s="12"/>
      <c r="M533" s="12"/>
    </row>
    <row r="534" spans="1:13" ht="13">
      <c r="A534" s="12"/>
      <c r="I534" s="12"/>
      <c r="J534" s="12"/>
      <c r="K534" s="12"/>
      <c r="M534" s="12"/>
    </row>
    <row r="535" spans="1:13" ht="13">
      <c r="A535" s="12"/>
      <c r="I535" s="12"/>
      <c r="J535" s="12"/>
      <c r="K535" s="12"/>
      <c r="M535" s="12"/>
    </row>
    <row r="536" spans="1:13" ht="13">
      <c r="A536" s="12"/>
      <c r="I536" s="12"/>
      <c r="J536" s="12"/>
      <c r="K536" s="12"/>
      <c r="M536" s="12"/>
    </row>
    <row r="537" spans="1:13" ht="13">
      <c r="A537" s="12"/>
      <c r="I537" s="12"/>
      <c r="J537" s="12"/>
      <c r="K537" s="12"/>
      <c r="M537" s="12"/>
    </row>
    <row r="538" spans="1:13" ht="13">
      <c r="A538" s="12"/>
      <c r="I538" s="12"/>
      <c r="J538" s="12"/>
      <c r="K538" s="12"/>
      <c r="M538" s="12"/>
    </row>
    <row r="539" spans="1:13" ht="13">
      <c r="A539" s="12"/>
      <c r="I539" s="12"/>
      <c r="J539" s="12"/>
      <c r="K539" s="12"/>
      <c r="M539" s="12"/>
    </row>
    <row r="540" spans="1:13" ht="13">
      <c r="A540" s="12"/>
      <c r="I540" s="12"/>
      <c r="J540" s="12"/>
      <c r="K540" s="12"/>
      <c r="M540" s="12"/>
    </row>
    <row r="541" spans="1:13" ht="13">
      <c r="A541" s="12"/>
      <c r="I541" s="12"/>
      <c r="J541" s="12"/>
      <c r="K541" s="12"/>
      <c r="M541" s="12"/>
    </row>
    <row r="542" spans="1:13" ht="13">
      <c r="A542" s="12"/>
      <c r="I542" s="12"/>
      <c r="J542" s="12"/>
      <c r="K542" s="12"/>
      <c r="M542" s="12"/>
    </row>
    <row r="543" spans="1:13" ht="13">
      <c r="A543" s="12"/>
      <c r="I543" s="12"/>
      <c r="J543" s="12"/>
      <c r="K543" s="12"/>
      <c r="M543" s="12"/>
    </row>
    <row r="544" spans="1:13" ht="13">
      <c r="A544" s="12"/>
      <c r="I544" s="12"/>
      <c r="J544" s="12"/>
      <c r="K544" s="12"/>
      <c r="M544" s="12"/>
    </row>
    <row r="545" spans="1:13" ht="13">
      <c r="A545" s="12"/>
      <c r="I545" s="12"/>
      <c r="J545" s="12"/>
      <c r="K545" s="12"/>
      <c r="M545" s="12"/>
    </row>
    <row r="546" spans="1:13" ht="13">
      <c r="A546" s="12"/>
      <c r="I546" s="12"/>
      <c r="J546" s="12"/>
      <c r="K546" s="12"/>
      <c r="M546" s="12"/>
    </row>
    <row r="547" spans="1:13" ht="13">
      <c r="A547" s="12"/>
      <c r="I547" s="12"/>
      <c r="J547" s="12"/>
      <c r="K547" s="12"/>
      <c r="M547" s="12"/>
    </row>
    <row r="548" spans="1:13" ht="13">
      <c r="A548" s="12"/>
      <c r="I548" s="12"/>
      <c r="J548" s="12"/>
      <c r="K548" s="12"/>
      <c r="M548" s="12"/>
    </row>
    <row r="549" spans="1:13" ht="13">
      <c r="A549" s="12"/>
      <c r="I549" s="12"/>
      <c r="J549" s="12"/>
      <c r="K549" s="12"/>
      <c r="M549" s="12"/>
    </row>
    <row r="550" spans="1:13" ht="13">
      <c r="A550" s="12"/>
      <c r="I550" s="12"/>
      <c r="J550" s="12"/>
      <c r="K550" s="12"/>
      <c r="M550" s="12"/>
    </row>
    <row r="551" spans="1:13" ht="13">
      <c r="A551" s="12"/>
      <c r="I551" s="12"/>
      <c r="J551" s="12"/>
      <c r="K551" s="12"/>
      <c r="M551" s="12"/>
    </row>
    <row r="552" spans="1:13" ht="13">
      <c r="A552" s="12"/>
      <c r="I552" s="12"/>
      <c r="J552" s="12"/>
      <c r="K552" s="12"/>
      <c r="M552" s="12"/>
    </row>
    <row r="553" spans="1:13" ht="13">
      <c r="A553" s="12"/>
      <c r="I553" s="12"/>
      <c r="J553" s="12"/>
      <c r="K553" s="12"/>
      <c r="M553" s="12"/>
    </row>
    <row r="554" spans="1:13" ht="13">
      <c r="A554" s="12"/>
      <c r="I554" s="12"/>
      <c r="J554" s="12"/>
      <c r="K554" s="12"/>
      <c r="M554" s="12"/>
    </row>
    <row r="555" spans="1:13" ht="13">
      <c r="A555" s="12"/>
      <c r="I555" s="12"/>
      <c r="J555" s="12"/>
      <c r="K555" s="12"/>
      <c r="M555" s="12"/>
    </row>
    <row r="556" spans="1:13" ht="13">
      <c r="A556" s="12"/>
      <c r="I556" s="12"/>
      <c r="J556" s="12"/>
      <c r="K556" s="12"/>
      <c r="M556" s="12"/>
    </row>
    <row r="557" spans="1:13" ht="13">
      <c r="A557" s="12"/>
      <c r="I557" s="12"/>
      <c r="J557" s="12"/>
      <c r="K557" s="12"/>
      <c r="M557" s="12"/>
    </row>
    <row r="558" spans="1:13" ht="13">
      <c r="A558" s="12"/>
      <c r="I558" s="12"/>
      <c r="J558" s="12"/>
      <c r="K558" s="12"/>
      <c r="M558" s="12"/>
    </row>
    <row r="559" spans="1:13" ht="13">
      <c r="A559" s="12"/>
      <c r="I559" s="12"/>
      <c r="J559" s="12"/>
      <c r="K559" s="12"/>
      <c r="M559" s="12"/>
    </row>
    <row r="560" spans="1:13" ht="13">
      <c r="A560" s="12"/>
      <c r="I560" s="12"/>
      <c r="J560" s="12"/>
      <c r="K560" s="12"/>
      <c r="M560" s="12"/>
    </row>
    <row r="561" spans="1:13" ht="13">
      <c r="A561" s="12"/>
      <c r="I561" s="12"/>
      <c r="J561" s="12"/>
      <c r="K561" s="12"/>
      <c r="M561" s="12"/>
    </row>
    <row r="562" spans="1:13" ht="13">
      <c r="A562" s="12"/>
      <c r="I562" s="12"/>
      <c r="J562" s="12"/>
      <c r="K562" s="12"/>
      <c r="M562" s="12"/>
    </row>
    <row r="563" spans="1:13" ht="13">
      <c r="A563" s="12"/>
      <c r="I563" s="12"/>
      <c r="J563" s="12"/>
      <c r="K563" s="12"/>
      <c r="M563" s="12"/>
    </row>
    <row r="564" spans="1:13" ht="13">
      <c r="A564" s="12"/>
      <c r="I564" s="12"/>
      <c r="J564" s="12"/>
      <c r="K564" s="12"/>
      <c r="M564" s="12"/>
    </row>
    <row r="565" spans="1:13" ht="13">
      <c r="A565" s="12"/>
      <c r="I565" s="12"/>
      <c r="J565" s="12"/>
      <c r="K565" s="12"/>
      <c r="M565" s="12"/>
    </row>
    <row r="566" spans="1:13" ht="13">
      <c r="A566" s="12"/>
      <c r="I566" s="12"/>
      <c r="J566" s="12"/>
      <c r="K566" s="12"/>
      <c r="M566" s="12"/>
    </row>
    <row r="567" spans="1:13" ht="13">
      <c r="A567" s="12"/>
      <c r="I567" s="12"/>
      <c r="J567" s="12"/>
      <c r="K567" s="12"/>
      <c r="M567" s="12"/>
    </row>
    <row r="568" spans="1:13" ht="13">
      <c r="A568" s="12"/>
      <c r="I568" s="12"/>
      <c r="J568" s="12"/>
      <c r="K568" s="12"/>
      <c r="M568" s="12"/>
    </row>
    <row r="569" spans="1:13" ht="13">
      <c r="A569" s="12"/>
      <c r="I569" s="12"/>
      <c r="J569" s="12"/>
      <c r="K569" s="12"/>
      <c r="M569" s="12"/>
    </row>
    <row r="570" spans="1:13" ht="13">
      <c r="A570" s="12"/>
      <c r="I570" s="12"/>
      <c r="J570" s="12"/>
      <c r="K570" s="12"/>
      <c r="M570" s="12"/>
    </row>
    <row r="571" spans="1:13" ht="13">
      <c r="A571" s="12"/>
      <c r="I571" s="12"/>
      <c r="J571" s="12"/>
      <c r="K571" s="12"/>
      <c r="M571" s="12"/>
    </row>
    <row r="572" spans="1:13" ht="13">
      <c r="A572" s="12"/>
      <c r="I572" s="12"/>
      <c r="J572" s="12"/>
      <c r="K572" s="12"/>
      <c r="M572" s="12"/>
    </row>
    <row r="573" spans="1:13" ht="13">
      <c r="A573" s="12"/>
      <c r="I573" s="12"/>
      <c r="J573" s="12"/>
      <c r="K573" s="12"/>
      <c r="M573" s="12"/>
    </row>
    <row r="574" spans="1:13" ht="13">
      <c r="A574" s="12"/>
      <c r="I574" s="12"/>
      <c r="J574" s="12"/>
      <c r="K574" s="12"/>
      <c r="M574" s="12"/>
    </row>
    <row r="575" spans="1:13" ht="13">
      <c r="A575" s="12"/>
      <c r="I575" s="12"/>
      <c r="J575" s="12"/>
      <c r="K575" s="12"/>
      <c r="M575" s="12"/>
    </row>
    <row r="576" spans="1:13" ht="13">
      <c r="A576" s="12"/>
      <c r="I576" s="12"/>
      <c r="J576" s="12"/>
      <c r="K576" s="12"/>
      <c r="M576" s="12"/>
    </row>
    <row r="577" spans="1:13" ht="13">
      <c r="A577" s="12"/>
      <c r="I577" s="12"/>
      <c r="J577" s="12"/>
      <c r="K577" s="12"/>
      <c r="M577" s="12"/>
    </row>
    <row r="578" spans="1:13" ht="13">
      <c r="A578" s="12"/>
      <c r="I578" s="12"/>
      <c r="J578" s="12"/>
      <c r="K578" s="12"/>
      <c r="M578" s="12"/>
    </row>
    <row r="579" spans="1:13" ht="13">
      <c r="A579" s="12"/>
      <c r="I579" s="12"/>
      <c r="J579" s="12"/>
      <c r="K579" s="12"/>
      <c r="M579" s="12"/>
    </row>
    <row r="580" spans="1:13" ht="13">
      <c r="A580" s="12"/>
      <c r="I580" s="12"/>
      <c r="J580" s="12"/>
      <c r="K580" s="12"/>
      <c r="M580" s="12"/>
    </row>
    <row r="581" spans="1:13" ht="13">
      <c r="A581" s="12"/>
      <c r="I581" s="12"/>
      <c r="J581" s="12"/>
      <c r="K581" s="12"/>
      <c r="M581" s="12"/>
    </row>
    <row r="582" spans="1:13" ht="13">
      <c r="A582" s="12"/>
      <c r="I582" s="12"/>
      <c r="J582" s="12"/>
      <c r="K582" s="12"/>
      <c r="M582" s="12"/>
    </row>
    <row r="583" spans="1:13" ht="13">
      <c r="A583" s="12"/>
      <c r="I583" s="12"/>
      <c r="J583" s="12"/>
      <c r="K583" s="12"/>
      <c r="M583" s="12"/>
    </row>
    <row r="584" spans="1:13" ht="13">
      <c r="A584" s="12"/>
      <c r="I584" s="12"/>
      <c r="J584" s="12"/>
      <c r="K584" s="12"/>
      <c r="M584" s="12"/>
    </row>
    <row r="585" spans="1:13" ht="13">
      <c r="A585" s="12"/>
      <c r="I585" s="12"/>
      <c r="J585" s="12"/>
      <c r="K585" s="12"/>
      <c r="M585" s="12"/>
    </row>
    <row r="586" spans="1:13" ht="13">
      <c r="A586" s="12"/>
      <c r="I586" s="12"/>
      <c r="J586" s="12"/>
      <c r="K586" s="12"/>
      <c r="M586" s="12"/>
    </row>
    <row r="587" spans="1:13" ht="13">
      <c r="A587" s="12"/>
      <c r="I587" s="12"/>
      <c r="J587" s="12"/>
      <c r="K587" s="12"/>
      <c r="M587" s="12"/>
    </row>
    <row r="588" spans="1:13" ht="13">
      <c r="A588" s="12"/>
      <c r="I588" s="12"/>
      <c r="J588" s="12"/>
      <c r="K588" s="12"/>
      <c r="M588" s="12"/>
    </row>
    <row r="589" spans="1:13" ht="13">
      <c r="A589" s="12"/>
      <c r="I589" s="12"/>
      <c r="J589" s="12"/>
      <c r="K589" s="12"/>
      <c r="M589" s="12"/>
    </row>
    <row r="590" spans="1:13" ht="13">
      <c r="A590" s="12"/>
      <c r="I590" s="12"/>
      <c r="J590" s="12"/>
      <c r="K590" s="12"/>
      <c r="M590" s="12"/>
    </row>
    <row r="591" spans="1:13" ht="13">
      <c r="A591" s="12"/>
      <c r="I591" s="12"/>
      <c r="J591" s="12"/>
      <c r="K591" s="12"/>
      <c r="M591" s="12"/>
    </row>
    <row r="592" spans="1:13" ht="13">
      <c r="A592" s="12"/>
      <c r="I592" s="12"/>
      <c r="J592" s="12"/>
      <c r="K592" s="12"/>
      <c r="M592" s="12"/>
    </row>
    <row r="593" spans="1:13" ht="13">
      <c r="A593" s="12"/>
      <c r="I593" s="12"/>
      <c r="J593" s="12"/>
      <c r="K593" s="12"/>
      <c r="M593" s="12"/>
    </row>
    <row r="594" spans="1:13" ht="13">
      <c r="A594" s="12"/>
      <c r="I594" s="12"/>
      <c r="J594" s="12"/>
      <c r="K594" s="12"/>
      <c r="M594" s="12"/>
    </row>
    <row r="595" spans="1:13" ht="13">
      <c r="A595" s="12"/>
      <c r="I595" s="12"/>
      <c r="J595" s="12"/>
      <c r="K595" s="12"/>
      <c r="M595" s="12"/>
    </row>
    <row r="596" spans="1:13" ht="13">
      <c r="A596" s="12"/>
      <c r="I596" s="12"/>
      <c r="J596" s="12"/>
      <c r="K596" s="12"/>
      <c r="M596" s="12"/>
    </row>
    <row r="597" spans="1:13" ht="13">
      <c r="A597" s="12"/>
      <c r="I597" s="12"/>
      <c r="J597" s="12"/>
      <c r="K597" s="12"/>
      <c r="M597" s="12"/>
    </row>
    <row r="598" spans="1:13" ht="13">
      <c r="A598" s="12"/>
      <c r="I598" s="12"/>
      <c r="J598" s="12"/>
      <c r="K598" s="12"/>
      <c r="M598" s="12"/>
    </row>
    <row r="599" spans="1:13" ht="13">
      <c r="A599" s="12"/>
      <c r="I599" s="12"/>
      <c r="J599" s="12"/>
      <c r="K599" s="12"/>
      <c r="M599" s="12"/>
    </row>
    <row r="600" spans="1:13" ht="13">
      <c r="A600" s="12"/>
      <c r="I600" s="12"/>
      <c r="J600" s="12"/>
      <c r="K600" s="12"/>
      <c r="M600" s="12"/>
    </row>
    <row r="601" spans="1:13" ht="13">
      <c r="A601" s="12"/>
      <c r="I601" s="12"/>
      <c r="J601" s="12"/>
      <c r="K601" s="12"/>
      <c r="M601" s="12"/>
    </row>
    <row r="602" spans="1:13" ht="13">
      <c r="A602" s="12"/>
      <c r="I602" s="12"/>
      <c r="J602" s="12"/>
      <c r="K602" s="12"/>
      <c r="M602" s="12"/>
    </row>
    <row r="603" spans="1:13" ht="13">
      <c r="A603" s="12"/>
      <c r="I603" s="12"/>
      <c r="J603" s="12"/>
      <c r="K603" s="12"/>
      <c r="M603" s="12"/>
    </row>
    <row r="604" spans="1:13" ht="13">
      <c r="A604" s="12"/>
      <c r="I604" s="12"/>
      <c r="J604" s="12"/>
      <c r="K604" s="12"/>
      <c r="M604" s="12"/>
    </row>
    <row r="605" spans="1:13" ht="13">
      <c r="A605" s="12"/>
      <c r="I605" s="12"/>
      <c r="J605" s="12"/>
      <c r="K605" s="12"/>
      <c r="M605" s="12"/>
    </row>
    <row r="606" spans="1:13" ht="13">
      <c r="A606" s="12"/>
      <c r="I606" s="12"/>
      <c r="J606" s="12"/>
      <c r="K606" s="12"/>
      <c r="M606" s="12"/>
    </row>
    <row r="607" spans="1:13" ht="13">
      <c r="A607" s="12"/>
      <c r="I607" s="12"/>
      <c r="J607" s="12"/>
      <c r="K607" s="12"/>
      <c r="M607" s="12"/>
    </row>
    <row r="608" spans="1:13" ht="13">
      <c r="A608" s="12"/>
      <c r="I608" s="12"/>
      <c r="J608" s="12"/>
      <c r="K608" s="12"/>
      <c r="M608" s="12"/>
    </row>
    <row r="609" spans="1:13" ht="13">
      <c r="A609" s="12"/>
      <c r="I609" s="12"/>
      <c r="J609" s="12"/>
      <c r="K609" s="12"/>
      <c r="M609" s="12"/>
    </row>
    <row r="610" spans="1:13" ht="13">
      <c r="A610" s="12"/>
      <c r="I610" s="12"/>
      <c r="J610" s="12"/>
      <c r="K610" s="12"/>
      <c r="M610" s="12"/>
    </row>
    <row r="611" spans="1:13" ht="13">
      <c r="A611" s="12"/>
      <c r="I611" s="12"/>
      <c r="J611" s="12"/>
      <c r="K611" s="12"/>
      <c r="M611" s="12"/>
    </row>
    <row r="612" spans="1:13" ht="13">
      <c r="A612" s="12"/>
      <c r="I612" s="12"/>
      <c r="J612" s="12"/>
      <c r="K612" s="12"/>
      <c r="M612" s="12"/>
    </row>
    <row r="613" spans="1:13" ht="13">
      <c r="A613" s="12"/>
      <c r="I613" s="12"/>
      <c r="J613" s="12"/>
      <c r="K613" s="12"/>
      <c r="M613" s="12"/>
    </row>
    <row r="614" spans="1:13" ht="13">
      <c r="A614" s="12"/>
      <c r="I614" s="12"/>
      <c r="J614" s="12"/>
      <c r="K614" s="12"/>
      <c r="M614" s="12"/>
    </row>
    <row r="615" spans="1:13" ht="13">
      <c r="A615" s="12"/>
      <c r="I615" s="12"/>
      <c r="J615" s="12"/>
      <c r="K615" s="12"/>
      <c r="M615" s="12"/>
    </row>
    <row r="616" spans="1:13" ht="13">
      <c r="A616" s="12"/>
      <c r="I616" s="12"/>
      <c r="J616" s="12"/>
      <c r="K616" s="12"/>
      <c r="M616" s="12"/>
    </row>
    <row r="617" spans="1:13" ht="13">
      <c r="A617" s="12"/>
      <c r="I617" s="12"/>
      <c r="J617" s="12"/>
      <c r="K617" s="12"/>
      <c r="M617" s="12"/>
    </row>
    <row r="618" spans="1:13" ht="13">
      <c r="A618" s="12"/>
      <c r="I618" s="12"/>
      <c r="J618" s="12"/>
      <c r="K618" s="12"/>
      <c r="M618" s="12"/>
    </row>
    <row r="619" spans="1:13" ht="13">
      <c r="A619" s="12"/>
      <c r="I619" s="12"/>
      <c r="J619" s="12"/>
      <c r="K619" s="12"/>
      <c r="M619" s="12"/>
    </row>
    <row r="620" spans="1:13" ht="13">
      <c r="A620" s="12"/>
      <c r="I620" s="12"/>
      <c r="J620" s="12"/>
      <c r="K620" s="12"/>
      <c r="M620" s="12"/>
    </row>
    <row r="621" spans="1:13" ht="13">
      <c r="A621" s="12"/>
      <c r="I621" s="12"/>
      <c r="J621" s="12"/>
      <c r="K621" s="12"/>
      <c r="M621" s="12"/>
    </row>
    <row r="622" spans="1:13" ht="13">
      <c r="A622" s="12"/>
      <c r="I622" s="12"/>
      <c r="J622" s="12"/>
      <c r="K622" s="12"/>
      <c r="M622" s="12"/>
    </row>
    <row r="623" spans="1:13" ht="13">
      <c r="A623" s="12"/>
      <c r="I623" s="12"/>
      <c r="J623" s="12"/>
      <c r="K623" s="12"/>
      <c r="M623" s="12"/>
    </row>
    <row r="624" spans="1:13" ht="13">
      <c r="A624" s="12"/>
      <c r="I624" s="12"/>
      <c r="J624" s="12"/>
      <c r="K624" s="12"/>
      <c r="M624" s="12"/>
    </row>
    <row r="625" spans="1:13" ht="13">
      <c r="A625" s="12"/>
      <c r="I625" s="12"/>
      <c r="J625" s="12"/>
      <c r="K625" s="12"/>
      <c r="M625" s="12"/>
    </row>
    <row r="626" spans="1:13" ht="13">
      <c r="A626" s="12"/>
      <c r="I626" s="12"/>
      <c r="J626" s="12"/>
      <c r="K626" s="12"/>
      <c r="M626" s="12"/>
    </row>
    <row r="627" spans="1:13" ht="13">
      <c r="A627" s="12"/>
      <c r="I627" s="12"/>
      <c r="J627" s="12"/>
      <c r="K627" s="12"/>
      <c r="M627" s="12"/>
    </row>
    <row r="628" spans="1:13" ht="13">
      <c r="A628" s="12"/>
      <c r="I628" s="12"/>
      <c r="J628" s="12"/>
      <c r="K628" s="12"/>
      <c r="M628" s="12"/>
    </row>
    <row r="629" spans="1:13" ht="13">
      <c r="A629" s="12"/>
      <c r="I629" s="12"/>
      <c r="J629" s="12"/>
      <c r="K629" s="12"/>
      <c r="M629" s="12"/>
    </row>
    <row r="630" spans="1:13" ht="13">
      <c r="A630" s="12"/>
      <c r="I630" s="12"/>
      <c r="J630" s="12"/>
      <c r="K630" s="12"/>
      <c r="M630" s="12"/>
    </row>
    <row r="631" spans="1:13" ht="13">
      <c r="A631" s="12"/>
      <c r="I631" s="12"/>
      <c r="J631" s="12"/>
      <c r="K631" s="12"/>
      <c r="M631" s="12"/>
    </row>
    <row r="632" spans="1:13" ht="13">
      <c r="A632" s="12"/>
      <c r="I632" s="12"/>
      <c r="J632" s="12"/>
      <c r="K632" s="12"/>
      <c r="M632" s="12"/>
    </row>
    <row r="633" spans="1:13" ht="13">
      <c r="A633" s="12"/>
      <c r="I633" s="12"/>
      <c r="J633" s="12"/>
      <c r="K633" s="12"/>
      <c r="M633" s="12"/>
    </row>
    <row r="634" spans="1:13" ht="13">
      <c r="A634" s="12"/>
      <c r="I634" s="12"/>
      <c r="J634" s="12"/>
      <c r="K634" s="12"/>
      <c r="M634" s="12"/>
    </row>
    <row r="635" spans="1:13" ht="13">
      <c r="A635" s="12"/>
      <c r="I635" s="12"/>
      <c r="J635" s="12"/>
      <c r="K635" s="12"/>
      <c r="M635" s="12"/>
    </row>
    <row r="636" spans="1:13" ht="13">
      <c r="A636" s="12"/>
      <c r="I636" s="12"/>
      <c r="J636" s="12"/>
      <c r="K636" s="12"/>
      <c r="M636" s="12"/>
    </row>
    <row r="637" spans="1:13" ht="13">
      <c r="A637" s="12"/>
      <c r="I637" s="12"/>
      <c r="J637" s="12"/>
      <c r="K637" s="12"/>
      <c r="M637" s="12"/>
    </row>
    <row r="638" spans="1:13" ht="13">
      <c r="A638" s="12"/>
      <c r="I638" s="12"/>
      <c r="J638" s="12"/>
      <c r="K638" s="12"/>
      <c r="M638" s="12"/>
    </row>
    <row r="639" spans="1:13" ht="13">
      <c r="A639" s="12"/>
      <c r="I639" s="12"/>
      <c r="J639" s="12"/>
      <c r="K639" s="12"/>
      <c r="M639" s="12"/>
    </row>
    <row r="640" spans="1:13" ht="13">
      <c r="A640" s="12"/>
      <c r="I640" s="12"/>
      <c r="J640" s="12"/>
      <c r="K640" s="12"/>
      <c r="M640" s="12"/>
    </row>
    <row r="641" spans="1:13" ht="13">
      <c r="A641" s="12"/>
      <c r="I641" s="12"/>
      <c r="J641" s="12"/>
      <c r="K641" s="12"/>
      <c r="M641" s="12"/>
    </row>
    <row r="642" spans="1:13" ht="13">
      <c r="A642" s="12"/>
      <c r="I642" s="12"/>
      <c r="J642" s="12"/>
      <c r="K642" s="12"/>
      <c r="M642" s="12"/>
    </row>
    <row r="643" spans="1:13" ht="13">
      <c r="A643" s="12"/>
      <c r="I643" s="12"/>
      <c r="J643" s="12"/>
      <c r="K643" s="12"/>
      <c r="M643" s="12"/>
    </row>
    <row r="644" spans="1:13" ht="13">
      <c r="A644" s="12"/>
      <c r="I644" s="12"/>
      <c r="J644" s="12"/>
      <c r="K644" s="12"/>
      <c r="M644" s="12"/>
    </row>
    <row r="645" spans="1:13" ht="13">
      <c r="A645" s="12"/>
      <c r="I645" s="12"/>
      <c r="J645" s="12"/>
      <c r="K645" s="12"/>
      <c r="M645" s="12"/>
    </row>
    <row r="646" spans="1:13" ht="13">
      <c r="A646" s="12"/>
      <c r="I646" s="12"/>
      <c r="J646" s="12"/>
      <c r="K646" s="12"/>
      <c r="M646" s="12"/>
    </row>
    <row r="647" spans="1:13" ht="13">
      <c r="A647" s="12"/>
      <c r="I647" s="12"/>
      <c r="J647" s="12"/>
      <c r="K647" s="12"/>
      <c r="M647" s="12"/>
    </row>
    <row r="648" spans="1:13" ht="13">
      <c r="A648" s="12"/>
      <c r="I648" s="12"/>
      <c r="J648" s="12"/>
      <c r="K648" s="12"/>
      <c r="M648" s="12"/>
    </row>
    <row r="649" spans="1:13" ht="13">
      <c r="A649" s="12"/>
      <c r="I649" s="12"/>
      <c r="J649" s="12"/>
      <c r="K649" s="12"/>
      <c r="M649" s="12"/>
    </row>
    <row r="650" spans="1:13" ht="13">
      <c r="A650" s="12"/>
      <c r="I650" s="12"/>
      <c r="J650" s="12"/>
      <c r="K650" s="12"/>
      <c r="M650" s="12"/>
    </row>
    <row r="651" spans="1:13" ht="13">
      <c r="A651" s="12"/>
      <c r="I651" s="12"/>
      <c r="J651" s="12"/>
      <c r="K651" s="12"/>
      <c r="M651" s="12"/>
    </row>
    <row r="652" spans="1:13" ht="13">
      <c r="A652" s="12"/>
      <c r="I652" s="12"/>
      <c r="J652" s="12"/>
      <c r="K652" s="12"/>
      <c r="M652" s="12"/>
    </row>
    <row r="653" spans="1:13" ht="13">
      <c r="A653" s="12"/>
      <c r="I653" s="12"/>
      <c r="J653" s="12"/>
      <c r="K653" s="12"/>
      <c r="M653" s="12"/>
    </row>
    <row r="654" spans="1:13" ht="13">
      <c r="A654" s="12"/>
      <c r="I654" s="12"/>
      <c r="J654" s="12"/>
      <c r="K654" s="12"/>
      <c r="M654" s="12"/>
    </row>
    <row r="655" spans="1:13" ht="13">
      <c r="A655" s="12"/>
      <c r="I655" s="12"/>
      <c r="J655" s="12"/>
      <c r="K655" s="12"/>
      <c r="M655" s="12"/>
    </row>
    <row r="656" spans="1:13" ht="13">
      <c r="A656" s="12"/>
      <c r="I656" s="12"/>
      <c r="J656" s="12"/>
      <c r="K656" s="12"/>
      <c r="M656" s="12"/>
    </row>
    <row r="657" spans="1:13" ht="13">
      <c r="A657" s="12"/>
      <c r="I657" s="12"/>
      <c r="J657" s="12"/>
      <c r="K657" s="12"/>
      <c r="M657" s="12"/>
    </row>
    <row r="658" spans="1:13" ht="13">
      <c r="A658" s="12"/>
      <c r="I658" s="12"/>
      <c r="J658" s="12"/>
      <c r="K658" s="12"/>
      <c r="M658" s="12"/>
    </row>
    <row r="659" spans="1:13" ht="13">
      <c r="A659" s="12"/>
      <c r="I659" s="12"/>
      <c r="J659" s="12"/>
      <c r="K659" s="12"/>
      <c r="M659" s="12"/>
    </row>
    <row r="660" spans="1:13" ht="13">
      <c r="A660" s="12"/>
      <c r="I660" s="12"/>
      <c r="J660" s="12"/>
      <c r="K660" s="12"/>
      <c r="M660" s="12"/>
    </row>
    <row r="661" spans="1:13" ht="13">
      <c r="A661" s="12"/>
      <c r="I661" s="12"/>
      <c r="J661" s="12"/>
      <c r="K661" s="12"/>
      <c r="M661" s="12"/>
    </row>
    <row r="662" spans="1:13" ht="13">
      <c r="A662" s="12"/>
      <c r="I662" s="12"/>
      <c r="J662" s="12"/>
      <c r="K662" s="12"/>
      <c r="M662" s="12"/>
    </row>
    <row r="663" spans="1:13" ht="13">
      <c r="A663" s="12"/>
      <c r="I663" s="12"/>
      <c r="J663" s="12"/>
      <c r="K663" s="12"/>
      <c r="M663" s="12"/>
    </row>
    <row r="664" spans="1:13" ht="13">
      <c r="A664" s="12"/>
      <c r="I664" s="12"/>
      <c r="J664" s="12"/>
      <c r="K664" s="12"/>
      <c r="M664" s="12"/>
    </row>
    <row r="665" spans="1:13" ht="13">
      <c r="A665" s="12"/>
      <c r="I665" s="12"/>
      <c r="J665" s="12"/>
      <c r="K665" s="12"/>
      <c r="M665" s="12"/>
    </row>
    <row r="666" spans="1:13" ht="13">
      <c r="A666" s="12"/>
      <c r="I666" s="12"/>
      <c r="J666" s="12"/>
      <c r="K666" s="12"/>
      <c r="M666" s="12"/>
    </row>
    <row r="667" spans="1:13" ht="13">
      <c r="A667" s="12"/>
      <c r="I667" s="12"/>
      <c r="J667" s="12"/>
      <c r="K667" s="12"/>
      <c r="M667" s="12"/>
    </row>
    <row r="668" spans="1:13" ht="13">
      <c r="A668" s="12"/>
      <c r="I668" s="12"/>
      <c r="J668" s="12"/>
      <c r="K668" s="12"/>
      <c r="M668" s="12"/>
    </row>
    <row r="669" spans="1:13" ht="13">
      <c r="A669" s="12"/>
      <c r="I669" s="12"/>
      <c r="J669" s="12"/>
      <c r="K669" s="12"/>
      <c r="M669" s="12"/>
    </row>
    <row r="670" spans="1:13" ht="13">
      <c r="A670" s="12"/>
      <c r="I670" s="12"/>
      <c r="J670" s="12"/>
      <c r="K670" s="12"/>
      <c r="M670" s="12"/>
    </row>
    <row r="671" spans="1:13" ht="13">
      <c r="A671" s="12"/>
      <c r="I671" s="12"/>
      <c r="J671" s="12"/>
      <c r="K671" s="12"/>
      <c r="M671" s="12"/>
    </row>
    <row r="672" spans="1:13" ht="13">
      <c r="A672" s="12"/>
      <c r="I672" s="12"/>
      <c r="J672" s="12"/>
      <c r="K672" s="12"/>
      <c r="M672" s="12"/>
    </row>
    <row r="673" spans="1:13" ht="13">
      <c r="A673" s="12"/>
      <c r="I673" s="12"/>
      <c r="J673" s="12"/>
      <c r="K673" s="12"/>
      <c r="M673" s="12"/>
    </row>
    <row r="674" spans="1:13" ht="13">
      <c r="A674" s="12"/>
      <c r="I674" s="12"/>
      <c r="J674" s="12"/>
      <c r="K674" s="12"/>
      <c r="M674" s="12"/>
    </row>
    <row r="675" spans="1:13" ht="13">
      <c r="A675" s="12"/>
      <c r="I675" s="12"/>
      <c r="J675" s="12"/>
      <c r="K675" s="12"/>
      <c r="M675" s="12"/>
    </row>
    <row r="676" spans="1:13" ht="13">
      <c r="A676" s="12"/>
      <c r="I676" s="12"/>
      <c r="J676" s="12"/>
      <c r="K676" s="12"/>
      <c r="M676" s="12"/>
    </row>
    <row r="677" spans="1:13" ht="13">
      <c r="A677" s="12"/>
      <c r="I677" s="12"/>
      <c r="J677" s="12"/>
      <c r="K677" s="12"/>
      <c r="M677" s="12"/>
    </row>
    <row r="678" spans="1:13" ht="13">
      <c r="A678" s="12"/>
      <c r="I678" s="12"/>
      <c r="J678" s="12"/>
      <c r="K678" s="12"/>
      <c r="M678" s="12"/>
    </row>
    <row r="679" spans="1:13" ht="13">
      <c r="A679" s="12"/>
      <c r="I679" s="12"/>
      <c r="J679" s="12"/>
      <c r="K679" s="12"/>
      <c r="M679" s="12"/>
    </row>
    <row r="680" spans="1:13" ht="13">
      <c r="A680" s="12"/>
      <c r="I680" s="12"/>
      <c r="J680" s="12"/>
      <c r="K680" s="12"/>
      <c r="M680" s="12"/>
    </row>
    <row r="681" spans="1:13" ht="13">
      <c r="A681" s="12"/>
      <c r="I681" s="12"/>
      <c r="J681" s="12"/>
      <c r="K681" s="12"/>
      <c r="M681" s="12"/>
    </row>
    <row r="682" spans="1:13" ht="13">
      <c r="A682" s="12"/>
      <c r="I682" s="12"/>
      <c r="J682" s="12"/>
      <c r="K682" s="12"/>
      <c r="M682" s="12"/>
    </row>
    <row r="683" spans="1:13" ht="13">
      <c r="A683" s="12"/>
      <c r="I683" s="12"/>
      <c r="J683" s="12"/>
      <c r="K683" s="12"/>
      <c r="M683" s="12"/>
    </row>
    <row r="684" spans="1:13" ht="13">
      <c r="A684" s="12"/>
      <c r="I684" s="12"/>
      <c r="J684" s="12"/>
      <c r="K684" s="12"/>
      <c r="M684" s="12"/>
    </row>
    <row r="685" spans="1:13" ht="13">
      <c r="A685" s="12"/>
      <c r="I685" s="12"/>
      <c r="J685" s="12"/>
      <c r="K685" s="12"/>
      <c r="M685" s="12"/>
    </row>
    <row r="686" spans="1:13" ht="13">
      <c r="A686" s="12"/>
      <c r="I686" s="12"/>
      <c r="J686" s="12"/>
      <c r="K686" s="12"/>
      <c r="M686" s="12"/>
    </row>
    <row r="687" spans="1:13" ht="13">
      <c r="A687" s="12"/>
      <c r="I687" s="12"/>
      <c r="J687" s="12"/>
      <c r="K687" s="12"/>
      <c r="M687" s="12"/>
    </row>
    <row r="688" spans="1:13" ht="13">
      <c r="A688" s="12"/>
      <c r="I688" s="12"/>
      <c r="J688" s="12"/>
      <c r="K688" s="12"/>
      <c r="M688" s="12"/>
    </row>
    <row r="689" spans="1:13" ht="13">
      <c r="A689" s="12"/>
      <c r="I689" s="12"/>
      <c r="J689" s="12"/>
      <c r="K689" s="12"/>
      <c r="M689" s="12"/>
    </row>
    <row r="690" spans="1:13" ht="13">
      <c r="A690" s="12"/>
      <c r="I690" s="12"/>
      <c r="J690" s="12"/>
      <c r="K690" s="12"/>
      <c r="M690" s="12"/>
    </row>
    <row r="691" spans="1:13" ht="13">
      <c r="A691" s="12"/>
      <c r="I691" s="12"/>
      <c r="J691" s="12"/>
      <c r="K691" s="12"/>
      <c r="M691" s="12"/>
    </row>
    <row r="692" spans="1:13" ht="13">
      <c r="A692" s="12"/>
      <c r="I692" s="12"/>
      <c r="J692" s="12"/>
      <c r="K692" s="12"/>
      <c r="M692" s="12"/>
    </row>
    <row r="693" spans="1:13" ht="13">
      <c r="A693" s="12"/>
      <c r="I693" s="12"/>
      <c r="J693" s="12"/>
      <c r="K693" s="12"/>
      <c r="M693" s="12"/>
    </row>
    <row r="694" spans="1:13" ht="13">
      <c r="A694" s="12"/>
      <c r="I694" s="12"/>
      <c r="J694" s="12"/>
      <c r="K694" s="12"/>
      <c r="M694" s="12"/>
    </row>
    <row r="695" spans="1:13" ht="13">
      <c r="A695" s="12"/>
      <c r="I695" s="12"/>
      <c r="J695" s="12"/>
      <c r="K695" s="12"/>
      <c r="M695" s="12"/>
    </row>
    <row r="696" spans="1:13" ht="13">
      <c r="A696" s="12"/>
      <c r="I696" s="12"/>
      <c r="J696" s="12"/>
      <c r="K696" s="12"/>
      <c r="M696" s="12"/>
    </row>
    <row r="697" spans="1:13" ht="13">
      <c r="A697" s="12"/>
      <c r="I697" s="12"/>
      <c r="J697" s="12"/>
      <c r="K697" s="12"/>
      <c r="M697" s="12"/>
    </row>
    <row r="698" spans="1:13" ht="13">
      <c r="A698" s="12"/>
      <c r="I698" s="12"/>
      <c r="J698" s="12"/>
      <c r="K698" s="12"/>
      <c r="M698" s="12"/>
    </row>
    <row r="699" spans="1:13" ht="13">
      <c r="A699" s="12"/>
      <c r="I699" s="12"/>
      <c r="J699" s="12"/>
      <c r="K699" s="12"/>
      <c r="M699" s="12"/>
    </row>
    <row r="700" spans="1:13" ht="13">
      <c r="A700" s="12"/>
      <c r="I700" s="12"/>
      <c r="J700" s="12"/>
      <c r="K700" s="12"/>
      <c r="M700" s="12"/>
    </row>
    <row r="701" spans="1:13" ht="13">
      <c r="A701" s="12"/>
      <c r="I701" s="12"/>
      <c r="J701" s="12"/>
      <c r="K701" s="12"/>
      <c r="M701" s="12"/>
    </row>
    <row r="702" spans="1:13" ht="13">
      <c r="A702" s="12"/>
      <c r="I702" s="12"/>
      <c r="J702" s="12"/>
      <c r="K702" s="12"/>
      <c r="M702" s="12"/>
    </row>
    <row r="703" spans="1:13" ht="13">
      <c r="A703" s="12"/>
      <c r="I703" s="12"/>
      <c r="J703" s="12"/>
      <c r="K703" s="12"/>
      <c r="M703" s="12"/>
    </row>
    <row r="704" spans="1:13" ht="13">
      <c r="A704" s="12"/>
      <c r="I704" s="12"/>
      <c r="J704" s="12"/>
      <c r="K704" s="12"/>
      <c r="M704" s="12"/>
    </row>
    <row r="705" spans="1:13" ht="13">
      <c r="A705" s="12"/>
      <c r="I705" s="12"/>
      <c r="J705" s="12"/>
      <c r="K705" s="12"/>
      <c r="M705" s="12"/>
    </row>
    <row r="706" spans="1:13" ht="13">
      <c r="A706" s="12"/>
      <c r="I706" s="12"/>
      <c r="J706" s="12"/>
      <c r="K706" s="12"/>
      <c r="M706" s="12"/>
    </row>
    <row r="707" spans="1:13" ht="13">
      <c r="A707" s="12"/>
      <c r="I707" s="12"/>
      <c r="J707" s="12"/>
      <c r="K707" s="12"/>
      <c r="M707" s="12"/>
    </row>
    <row r="708" spans="1:13" ht="13">
      <c r="A708" s="12"/>
      <c r="I708" s="12"/>
      <c r="J708" s="12"/>
      <c r="K708" s="12"/>
      <c r="M708" s="12"/>
    </row>
    <row r="709" spans="1:13" ht="13">
      <c r="A709" s="12"/>
      <c r="I709" s="12"/>
      <c r="J709" s="12"/>
      <c r="K709" s="12"/>
      <c r="M709" s="12"/>
    </row>
    <row r="710" spans="1:13" ht="13">
      <c r="A710" s="12"/>
      <c r="I710" s="12"/>
      <c r="J710" s="12"/>
      <c r="K710" s="12"/>
      <c r="M710" s="12"/>
    </row>
    <row r="711" spans="1:13" ht="13">
      <c r="A711" s="12"/>
      <c r="I711" s="12"/>
      <c r="J711" s="12"/>
      <c r="K711" s="12"/>
      <c r="M711" s="12"/>
    </row>
    <row r="712" spans="1:13" ht="13">
      <c r="A712" s="12"/>
      <c r="I712" s="12"/>
      <c r="J712" s="12"/>
      <c r="K712" s="12"/>
      <c r="M712" s="12"/>
    </row>
    <row r="713" spans="1:13" ht="13">
      <c r="A713" s="12"/>
      <c r="I713" s="12"/>
      <c r="J713" s="12"/>
      <c r="K713" s="12"/>
      <c r="M713" s="12"/>
    </row>
    <row r="714" spans="1:13" ht="13">
      <c r="A714" s="12"/>
      <c r="I714" s="12"/>
      <c r="J714" s="12"/>
      <c r="K714" s="12"/>
      <c r="M714" s="12"/>
    </row>
    <row r="715" spans="1:13" ht="13">
      <c r="A715" s="12"/>
      <c r="I715" s="12"/>
      <c r="J715" s="12"/>
      <c r="K715" s="12"/>
      <c r="M715" s="12"/>
    </row>
    <row r="716" spans="1:13" ht="13">
      <c r="A716" s="12"/>
      <c r="I716" s="12"/>
      <c r="J716" s="12"/>
      <c r="K716" s="12"/>
      <c r="M716" s="12"/>
    </row>
    <row r="717" spans="1:13" ht="13">
      <c r="A717" s="12"/>
      <c r="I717" s="12"/>
      <c r="J717" s="12"/>
      <c r="K717" s="12"/>
      <c r="M717" s="12"/>
    </row>
    <row r="718" spans="1:13" ht="13">
      <c r="A718" s="12"/>
      <c r="I718" s="12"/>
      <c r="J718" s="12"/>
      <c r="K718" s="12"/>
      <c r="M718" s="12"/>
    </row>
    <row r="719" spans="1:13" ht="13">
      <c r="A719" s="12"/>
      <c r="I719" s="12"/>
      <c r="J719" s="12"/>
      <c r="K719" s="12"/>
      <c r="M719" s="12"/>
    </row>
    <row r="720" spans="1:13" ht="13">
      <c r="A720" s="12"/>
      <c r="I720" s="12"/>
      <c r="J720" s="12"/>
      <c r="K720" s="12"/>
      <c r="M720" s="12"/>
    </row>
    <row r="721" spans="1:13" ht="13">
      <c r="A721" s="12"/>
      <c r="I721" s="12"/>
      <c r="J721" s="12"/>
      <c r="K721" s="12"/>
      <c r="M721" s="12"/>
    </row>
    <row r="722" spans="1:13" ht="13">
      <c r="A722" s="12"/>
      <c r="I722" s="12"/>
      <c r="J722" s="12"/>
      <c r="K722" s="12"/>
      <c r="M722" s="12"/>
    </row>
    <row r="723" spans="1:13" ht="13">
      <c r="A723" s="12"/>
      <c r="I723" s="12"/>
      <c r="J723" s="12"/>
      <c r="K723" s="12"/>
      <c r="M723" s="12"/>
    </row>
    <row r="724" spans="1:13" ht="13">
      <c r="A724" s="12"/>
      <c r="I724" s="12"/>
      <c r="J724" s="12"/>
      <c r="K724" s="12"/>
      <c r="M724" s="12"/>
    </row>
    <row r="725" spans="1:13" ht="13">
      <c r="A725" s="12"/>
      <c r="I725" s="12"/>
      <c r="J725" s="12"/>
      <c r="K725" s="12"/>
      <c r="M725" s="12"/>
    </row>
    <row r="726" spans="1:13" ht="13">
      <c r="A726" s="12"/>
      <c r="I726" s="12"/>
      <c r="J726" s="12"/>
      <c r="K726" s="12"/>
      <c r="M726" s="12"/>
    </row>
    <row r="727" spans="1:13" ht="13">
      <c r="A727" s="12"/>
      <c r="I727" s="12"/>
      <c r="J727" s="12"/>
      <c r="K727" s="12"/>
      <c r="M727" s="12"/>
    </row>
    <row r="728" spans="1:13" ht="13">
      <c r="A728" s="12"/>
      <c r="I728" s="12"/>
      <c r="J728" s="12"/>
      <c r="K728" s="12"/>
      <c r="M728" s="12"/>
    </row>
    <row r="729" spans="1:13" ht="13">
      <c r="A729" s="12"/>
      <c r="I729" s="12"/>
      <c r="J729" s="12"/>
      <c r="K729" s="12"/>
      <c r="M729" s="12"/>
    </row>
    <row r="730" spans="1:13" ht="13">
      <c r="A730" s="12"/>
      <c r="I730" s="12"/>
      <c r="J730" s="12"/>
      <c r="K730" s="12"/>
      <c r="M730" s="12"/>
    </row>
    <row r="731" spans="1:13" ht="13">
      <c r="A731" s="12"/>
      <c r="I731" s="12"/>
      <c r="J731" s="12"/>
      <c r="K731" s="12"/>
      <c r="M731" s="12"/>
    </row>
    <row r="732" spans="1:13" ht="13">
      <c r="A732" s="12"/>
      <c r="I732" s="12"/>
      <c r="J732" s="12"/>
      <c r="K732" s="12"/>
      <c r="M732" s="12"/>
    </row>
    <row r="733" spans="1:13" ht="13">
      <c r="A733" s="12"/>
      <c r="I733" s="12"/>
      <c r="J733" s="12"/>
      <c r="K733" s="12"/>
      <c r="M733" s="12"/>
    </row>
    <row r="734" spans="1:13" ht="13">
      <c r="A734" s="12"/>
      <c r="I734" s="12"/>
      <c r="J734" s="12"/>
      <c r="K734" s="12"/>
      <c r="M734" s="12"/>
    </row>
    <row r="735" spans="1:13" ht="13">
      <c r="A735" s="12"/>
      <c r="I735" s="12"/>
      <c r="J735" s="12"/>
      <c r="K735" s="12"/>
      <c r="M735" s="12"/>
    </row>
    <row r="736" spans="1:13" ht="13">
      <c r="A736" s="12"/>
      <c r="I736" s="12"/>
      <c r="J736" s="12"/>
      <c r="K736" s="12"/>
      <c r="M736" s="12"/>
    </row>
    <row r="737" spans="1:13" ht="13">
      <c r="A737" s="12"/>
      <c r="I737" s="12"/>
      <c r="J737" s="12"/>
      <c r="K737" s="12"/>
      <c r="M737" s="12"/>
    </row>
    <row r="738" spans="1:13" ht="13">
      <c r="A738" s="12"/>
      <c r="I738" s="12"/>
      <c r="J738" s="12"/>
      <c r="K738" s="12"/>
      <c r="M738" s="12"/>
    </row>
    <row r="739" spans="1:13" ht="13">
      <c r="A739" s="12"/>
      <c r="I739" s="12"/>
      <c r="J739" s="12"/>
      <c r="K739" s="12"/>
      <c r="M739" s="12"/>
    </row>
    <row r="740" spans="1:13" ht="13">
      <c r="A740" s="12"/>
      <c r="I740" s="12"/>
      <c r="J740" s="12"/>
      <c r="K740" s="12"/>
      <c r="M740" s="12"/>
    </row>
    <row r="741" spans="1:13" ht="13">
      <c r="A741" s="12"/>
      <c r="I741" s="12"/>
      <c r="J741" s="12"/>
      <c r="K741" s="12"/>
      <c r="M741" s="12"/>
    </row>
    <row r="742" spans="1:13" ht="13">
      <c r="A742" s="12"/>
      <c r="I742" s="12"/>
      <c r="J742" s="12"/>
      <c r="K742" s="12"/>
      <c r="M742" s="12"/>
    </row>
    <row r="743" spans="1:13" ht="13">
      <c r="A743" s="12"/>
      <c r="I743" s="12"/>
      <c r="J743" s="12"/>
      <c r="K743" s="12"/>
      <c r="M743" s="12"/>
    </row>
    <row r="744" spans="1:13" ht="13">
      <c r="A744" s="12"/>
      <c r="I744" s="12"/>
      <c r="J744" s="12"/>
      <c r="K744" s="12"/>
      <c r="M744" s="12"/>
    </row>
    <row r="745" spans="1:13" ht="13">
      <c r="A745" s="12"/>
      <c r="I745" s="12"/>
      <c r="J745" s="12"/>
      <c r="K745" s="12"/>
      <c r="M745" s="12"/>
    </row>
    <row r="746" spans="1:13" ht="13">
      <c r="A746" s="12"/>
      <c r="I746" s="12"/>
      <c r="J746" s="12"/>
      <c r="K746" s="12"/>
      <c r="M746" s="12"/>
    </row>
    <row r="747" spans="1:13" ht="13">
      <c r="A747" s="12"/>
      <c r="I747" s="12"/>
      <c r="J747" s="12"/>
      <c r="K747" s="12"/>
      <c r="M747" s="12"/>
    </row>
    <row r="748" spans="1:13" ht="13">
      <c r="A748" s="12"/>
      <c r="I748" s="12"/>
      <c r="J748" s="12"/>
      <c r="K748" s="12"/>
      <c r="M748" s="12"/>
    </row>
    <row r="749" spans="1:13" ht="13">
      <c r="A749" s="12"/>
      <c r="I749" s="12"/>
      <c r="J749" s="12"/>
      <c r="K749" s="12"/>
      <c r="M749" s="12"/>
    </row>
    <row r="750" spans="1:13" ht="13">
      <c r="A750" s="12"/>
      <c r="I750" s="12"/>
      <c r="J750" s="12"/>
      <c r="K750" s="12"/>
      <c r="M750" s="12"/>
    </row>
    <row r="751" spans="1:13" ht="13">
      <c r="A751" s="12"/>
      <c r="I751" s="12"/>
      <c r="J751" s="12"/>
      <c r="K751" s="12"/>
      <c r="M751" s="12"/>
    </row>
    <row r="752" spans="1:13" ht="13">
      <c r="A752" s="12"/>
      <c r="I752" s="12"/>
      <c r="J752" s="12"/>
      <c r="K752" s="12"/>
      <c r="M752" s="12"/>
    </row>
    <row r="753" spans="1:13" ht="13">
      <c r="A753" s="12"/>
      <c r="I753" s="12"/>
      <c r="J753" s="12"/>
      <c r="K753" s="12"/>
      <c r="M753" s="12"/>
    </row>
    <row r="754" spans="1:13" ht="13">
      <c r="A754" s="12"/>
      <c r="I754" s="12"/>
      <c r="J754" s="12"/>
      <c r="K754" s="12"/>
      <c r="M754" s="12"/>
    </row>
    <row r="755" spans="1:13" ht="13">
      <c r="A755" s="12"/>
      <c r="I755" s="12"/>
      <c r="J755" s="12"/>
      <c r="K755" s="12"/>
      <c r="M755" s="12"/>
    </row>
    <row r="756" spans="1:13" ht="13">
      <c r="A756" s="12"/>
      <c r="I756" s="12"/>
      <c r="J756" s="12"/>
      <c r="K756" s="12"/>
      <c r="M756" s="12"/>
    </row>
    <row r="757" spans="1:13" ht="13">
      <c r="A757" s="12"/>
      <c r="I757" s="12"/>
      <c r="J757" s="12"/>
      <c r="K757" s="12"/>
      <c r="M757" s="12"/>
    </row>
    <row r="758" spans="1:13" ht="13">
      <c r="A758" s="12"/>
      <c r="I758" s="12"/>
      <c r="J758" s="12"/>
      <c r="K758" s="12"/>
      <c r="M758" s="12"/>
    </row>
    <row r="759" spans="1:13" ht="13">
      <c r="A759" s="12"/>
      <c r="I759" s="12"/>
      <c r="J759" s="12"/>
      <c r="K759" s="12"/>
      <c r="M759" s="12"/>
    </row>
    <row r="760" spans="1:13" ht="13">
      <c r="A760" s="12"/>
      <c r="I760" s="12"/>
      <c r="J760" s="12"/>
      <c r="K760" s="12"/>
      <c r="M760" s="12"/>
    </row>
    <row r="761" spans="1:13" ht="13">
      <c r="A761" s="12"/>
      <c r="I761" s="12"/>
      <c r="J761" s="12"/>
      <c r="K761" s="12"/>
      <c r="M761" s="12"/>
    </row>
    <row r="762" spans="1:13" ht="13">
      <c r="A762" s="12"/>
      <c r="I762" s="12"/>
      <c r="J762" s="12"/>
      <c r="K762" s="12"/>
      <c r="M762" s="12"/>
    </row>
    <row r="763" spans="1:13" ht="13">
      <c r="A763" s="12"/>
      <c r="I763" s="12"/>
      <c r="J763" s="12"/>
      <c r="K763" s="12"/>
      <c r="M763" s="12"/>
    </row>
    <row r="764" spans="1:13" ht="13">
      <c r="A764" s="12"/>
      <c r="I764" s="12"/>
      <c r="J764" s="12"/>
      <c r="K764" s="12"/>
      <c r="M764" s="12"/>
    </row>
    <row r="765" spans="1:13" ht="13">
      <c r="A765" s="12"/>
      <c r="I765" s="12"/>
      <c r="J765" s="12"/>
      <c r="K765" s="12"/>
      <c r="M765" s="12"/>
    </row>
    <row r="766" spans="1:13" ht="13">
      <c r="A766" s="12"/>
      <c r="I766" s="12"/>
      <c r="J766" s="12"/>
      <c r="K766" s="12"/>
      <c r="M766" s="12"/>
    </row>
    <row r="767" spans="1:13" ht="13">
      <c r="A767" s="12"/>
      <c r="I767" s="12"/>
      <c r="J767" s="12"/>
      <c r="K767" s="12"/>
      <c r="M767" s="12"/>
    </row>
    <row r="768" spans="1:13" ht="13">
      <c r="A768" s="12"/>
      <c r="I768" s="12"/>
      <c r="J768" s="12"/>
      <c r="K768" s="12"/>
      <c r="M768" s="12"/>
    </row>
    <row r="769" spans="1:13" ht="13">
      <c r="A769" s="12"/>
      <c r="I769" s="12"/>
      <c r="J769" s="12"/>
      <c r="K769" s="12"/>
      <c r="M769" s="12"/>
    </row>
    <row r="770" spans="1:13" ht="13">
      <c r="A770" s="12"/>
      <c r="I770" s="12"/>
      <c r="J770" s="12"/>
      <c r="K770" s="12"/>
      <c r="M770" s="12"/>
    </row>
    <row r="771" spans="1:13" ht="13">
      <c r="A771" s="12"/>
      <c r="I771" s="12"/>
      <c r="J771" s="12"/>
      <c r="K771" s="12"/>
      <c r="M771" s="12"/>
    </row>
    <row r="772" spans="1:13" ht="13">
      <c r="A772" s="12"/>
      <c r="I772" s="12"/>
      <c r="J772" s="12"/>
      <c r="K772" s="12"/>
      <c r="M772" s="12"/>
    </row>
    <row r="773" spans="1:13" ht="13">
      <c r="A773" s="12"/>
      <c r="I773" s="12"/>
      <c r="J773" s="12"/>
      <c r="K773" s="12"/>
      <c r="M773" s="12"/>
    </row>
    <row r="774" spans="1:13" ht="13">
      <c r="A774" s="12"/>
      <c r="I774" s="12"/>
      <c r="J774" s="12"/>
      <c r="K774" s="12"/>
      <c r="M774" s="12"/>
    </row>
    <row r="775" spans="1:13" ht="13">
      <c r="A775" s="12"/>
      <c r="I775" s="12"/>
      <c r="J775" s="12"/>
      <c r="K775" s="12"/>
      <c r="M775" s="12"/>
    </row>
    <row r="776" spans="1:13" ht="13">
      <c r="A776" s="12"/>
      <c r="I776" s="12"/>
      <c r="J776" s="12"/>
      <c r="K776" s="12"/>
      <c r="M776" s="12"/>
    </row>
    <row r="777" spans="1:13" ht="13">
      <c r="A777" s="12"/>
      <c r="I777" s="12"/>
      <c r="J777" s="12"/>
      <c r="K777" s="12"/>
      <c r="M777" s="12"/>
    </row>
    <row r="778" spans="1:13" ht="13">
      <c r="A778" s="12"/>
      <c r="I778" s="12"/>
      <c r="J778" s="12"/>
      <c r="K778" s="12"/>
      <c r="M778" s="12"/>
    </row>
    <row r="779" spans="1:13" ht="13">
      <c r="A779" s="12"/>
      <c r="I779" s="12"/>
      <c r="J779" s="12"/>
      <c r="K779" s="12"/>
      <c r="M779" s="12"/>
    </row>
    <row r="780" spans="1:13" ht="13">
      <c r="A780" s="12"/>
      <c r="I780" s="12"/>
      <c r="J780" s="12"/>
      <c r="K780" s="12"/>
      <c r="M780" s="12"/>
    </row>
    <row r="781" spans="1:13" ht="13">
      <c r="A781" s="12"/>
      <c r="I781" s="12"/>
      <c r="J781" s="12"/>
      <c r="K781" s="12"/>
      <c r="M781" s="12"/>
    </row>
    <row r="782" spans="1:13" ht="13">
      <c r="A782" s="12"/>
      <c r="I782" s="12"/>
      <c r="J782" s="12"/>
      <c r="K782" s="12"/>
      <c r="M782" s="12"/>
    </row>
    <row r="783" spans="1:13" ht="13">
      <c r="A783" s="12"/>
      <c r="I783" s="12"/>
      <c r="J783" s="12"/>
      <c r="K783" s="12"/>
      <c r="M783" s="12"/>
    </row>
    <row r="784" spans="1:13" ht="13">
      <c r="A784" s="12"/>
      <c r="I784" s="12"/>
      <c r="J784" s="12"/>
      <c r="K784" s="12"/>
      <c r="M784" s="12"/>
    </row>
    <row r="785" spans="1:13" ht="13">
      <c r="A785" s="12"/>
      <c r="I785" s="12"/>
      <c r="J785" s="12"/>
      <c r="K785" s="12"/>
      <c r="M785" s="12"/>
    </row>
    <row r="786" spans="1:13" ht="13">
      <c r="A786" s="12"/>
      <c r="I786" s="12"/>
      <c r="J786" s="12"/>
      <c r="K786" s="12"/>
      <c r="M786" s="12"/>
    </row>
    <row r="787" spans="1:13" ht="13">
      <c r="A787" s="12"/>
      <c r="I787" s="12"/>
      <c r="J787" s="12"/>
      <c r="K787" s="12"/>
      <c r="M787" s="12"/>
    </row>
    <row r="788" spans="1:13" ht="13">
      <c r="A788" s="12"/>
      <c r="I788" s="12"/>
      <c r="J788" s="12"/>
      <c r="K788" s="12"/>
      <c r="M788" s="12"/>
    </row>
    <row r="789" spans="1:13" ht="13">
      <c r="A789" s="12"/>
      <c r="I789" s="12"/>
      <c r="J789" s="12"/>
      <c r="K789" s="12"/>
      <c r="M789" s="12"/>
    </row>
    <row r="790" spans="1:13" ht="13">
      <c r="A790" s="12"/>
      <c r="I790" s="12"/>
      <c r="J790" s="12"/>
      <c r="K790" s="12"/>
      <c r="M790" s="12"/>
    </row>
    <row r="791" spans="1:13" ht="13">
      <c r="A791" s="12"/>
      <c r="I791" s="12"/>
      <c r="J791" s="12"/>
      <c r="K791" s="12"/>
      <c r="M791" s="12"/>
    </row>
    <row r="792" spans="1:13" ht="13">
      <c r="A792" s="12"/>
      <c r="I792" s="12"/>
      <c r="J792" s="12"/>
      <c r="K792" s="12"/>
      <c r="M792" s="12"/>
    </row>
    <row r="793" spans="1:13" ht="13">
      <c r="A793" s="12"/>
      <c r="I793" s="12"/>
      <c r="J793" s="12"/>
      <c r="K793" s="12"/>
      <c r="M793" s="12"/>
    </row>
    <row r="794" spans="1:13" ht="13">
      <c r="A794" s="12"/>
      <c r="I794" s="12"/>
      <c r="J794" s="12"/>
      <c r="K794" s="12"/>
      <c r="M794" s="12"/>
    </row>
    <row r="795" spans="1:13" ht="13">
      <c r="A795" s="12"/>
      <c r="I795" s="12"/>
      <c r="J795" s="12"/>
      <c r="K795" s="12"/>
      <c r="M795" s="12"/>
    </row>
    <row r="796" spans="1:13" ht="13">
      <c r="A796" s="12"/>
      <c r="I796" s="12"/>
      <c r="J796" s="12"/>
      <c r="K796" s="12"/>
      <c r="M796" s="12"/>
    </row>
    <row r="797" spans="1:13" ht="13">
      <c r="A797" s="12"/>
      <c r="I797" s="12"/>
      <c r="J797" s="12"/>
      <c r="K797" s="12"/>
      <c r="M797" s="12"/>
    </row>
    <row r="798" spans="1:13" ht="13">
      <c r="A798" s="12"/>
      <c r="I798" s="12"/>
      <c r="J798" s="12"/>
      <c r="K798" s="12"/>
      <c r="M798" s="12"/>
    </row>
    <row r="799" spans="1:13" ht="13">
      <c r="A799" s="12"/>
      <c r="I799" s="12"/>
      <c r="J799" s="12"/>
      <c r="K799" s="12"/>
      <c r="M799" s="12"/>
    </row>
    <row r="800" spans="1:13" ht="13">
      <c r="A800" s="12"/>
      <c r="I800" s="12"/>
      <c r="J800" s="12"/>
      <c r="K800" s="12"/>
      <c r="M800" s="12"/>
    </row>
    <row r="801" spans="1:13" ht="13">
      <c r="A801" s="12"/>
      <c r="I801" s="12"/>
      <c r="J801" s="12"/>
      <c r="K801" s="12"/>
      <c r="M801" s="12"/>
    </row>
    <row r="802" spans="1:13" ht="13">
      <c r="A802" s="12"/>
      <c r="I802" s="12"/>
      <c r="J802" s="12"/>
      <c r="K802" s="12"/>
      <c r="M802" s="12"/>
    </row>
    <row r="803" spans="1:13" ht="13">
      <c r="A803" s="12"/>
      <c r="I803" s="12"/>
      <c r="J803" s="12"/>
      <c r="K803" s="12"/>
      <c r="M803" s="12"/>
    </row>
    <row r="804" spans="1:13" ht="13">
      <c r="A804" s="12"/>
      <c r="I804" s="12"/>
      <c r="J804" s="12"/>
      <c r="K804" s="12"/>
      <c r="M804" s="12"/>
    </row>
    <row r="805" spans="1:13" ht="13">
      <c r="A805" s="12"/>
      <c r="I805" s="12"/>
      <c r="J805" s="12"/>
      <c r="K805" s="12"/>
      <c r="M805" s="12"/>
    </row>
    <row r="806" spans="1:13" ht="13">
      <c r="A806" s="12"/>
      <c r="I806" s="12"/>
      <c r="J806" s="12"/>
      <c r="K806" s="12"/>
      <c r="M806" s="12"/>
    </row>
    <row r="807" spans="1:13" ht="13">
      <c r="A807" s="12"/>
      <c r="I807" s="12"/>
      <c r="J807" s="12"/>
      <c r="K807" s="12"/>
      <c r="M807" s="12"/>
    </row>
    <row r="808" spans="1:13" ht="13">
      <c r="A808" s="12"/>
      <c r="I808" s="12"/>
      <c r="J808" s="12"/>
      <c r="K808" s="12"/>
      <c r="M808" s="12"/>
    </row>
    <row r="809" spans="1:13" ht="13">
      <c r="A809" s="12"/>
      <c r="I809" s="12"/>
      <c r="J809" s="12"/>
      <c r="K809" s="12"/>
      <c r="M809" s="12"/>
    </row>
    <row r="810" spans="1:13" ht="13">
      <c r="A810" s="12"/>
      <c r="I810" s="12"/>
      <c r="J810" s="12"/>
      <c r="K810" s="12"/>
      <c r="M810" s="12"/>
    </row>
    <row r="811" spans="1:13" ht="13">
      <c r="A811" s="12"/>
      <c r="I811" s="12"/>
      <c r="J811" s="12"/>
      <c r="K811" s="12"/>
      <c r="M811" s="12"/>
    </row>
    <row r="812" spans="1:13" ht="13">
      <c r="A812" s="12"/>
      <c r="I812" s="12"/>
      <c r="J812" s="12"/>
      <c r="K812" s="12"/>
      <c r="M812" s="12"/>
    </row>
    <row r="813" spans="1:13" ht="13">
      <c r="A813" s="12"/>
      <c r="I813" s="12"/>
      <c r="J813" s="12"/>
      <c r="K813" s="12"/>
      <c r="M813" s="12"/>
    </row>
    <row r="814" spans="1:13" ht="13">
      <c r="A814" s="12"/>
      <c r="I814" s="12"/>
      <c r="J814" s="12"/>
      <c r="K814" s="12"/>
      <c r="M814" s="12"/>
    </row>
    <row r="815" spans="1:13" ht="13">
      <c r="A815" s="12"/>
      <c r="I815" s="12"/>
      <c r="J815" s="12"/>
      <c r="K815" s="12"/>
      <c r="M815" s="12"/>
    </row>
    <row r="816" spans="1:13" ht="13">
      <c r="A816" s="12"/>
      <c r="I816" s="12"/>
      <c r="J816" s="12"/>
      <c r="K816" s="12"/>
      <c r="M816" s="12"/>
    </row>
    <row r="817" spans="1:13" ht="13">
      <c r="A817" s="12"/>
      <c r="I817" s="12"/>
      <c r="J817" s="12"/>
      <c r="K817" s="12"/>
      <c r="M817" s="12"/>
    </row>
    <row r="818" spans="1:13" ht="13">
      <c r="A818" s="12"/>
      <c r="I818" s="12"/>
      <c r="J818" s="12"/>
      <c r="K818" s="12"/>
      <c r="M818" s="12"/>
    </row>
    <row r="819" spans="1:13" ht="13">
      <c r="A819" s="12"/>
      <c r="I819" s="12"/>
      <c r="J819" s="12"/>
      <c r="K819" s="12"/>
      <c r="M819" s="12"/>
    </row>
    <row r="820" spans="1:13" ht="13">
      <c r="A820" s="12"/>
      <c r="I820" s="12"/>
      <c r="J820" s="12"/>
      <c r="K820" s="12"/>
      <c r="M820" s="12"/>
    </row>
    <row r="821" spans="1:13" ht="13">
      <c r="A821" s="12"/>
      <c r="I821" s="12"/>
      <c r="J821" s="12"/>
      <c r="K821" s="12"/>
      <c r="M821" s="12"/>
    </row>
    <row r="822" spans="1:13" ht="13">
      <c r="A822" s="12"/>
      <c r="I822" s="12"/>
      <c r="J822" s="12"/>
      <c r="K822" s="12"/>
      <c r="M822" s="12"/>
    </row>
    <row r="823" spans="1:13" ht="13">
      <c r="A823" s="12"/>
      <c r="I823" s="12"/>
      <c r="J823" s="12"/>
      <c r="K823" s="12"/>
      <c r="M823" s="12"/>
    </row>
    <row r="824" spans="1:13" ht="13">
      <c r="A824" s="12"/>
      <c r="I824" s="12"/>
      <c r="J824" s="12"/>
      <c r="K824" s="12"/>
      <c r="M824" s="12"/>
    </row>
    <row r="825" spans="1:13" ht="13">
      <c r="A825" s="12"/>
      <c r="I825" s="12"/>
      <c r="J825" s="12"/>
      <c r="K825" s="12"/>
      <c r="M825" s="12"/>
    </row>
    <row r="826" spans="1:13" ht="13">
      <c r="A826" s="12"/>
      <c r="I826" s="12"/>
      <c r="J826" s="12"/>
      <c r="K826" s="12"/>
      <c r="M826" s="12"/>
    </row>
    <row r="827" spans="1:13" ht="13">
      <c r="A827" s="12"/>
      <c r="I827" s="12"/>
      <c r="J827" s="12"/>
      <c r="K827" s="12"/>
      <c r="M827" s="12"/>
    </row>
    <row r="828" spans="1:13" ht="13">
      <c r="A828" s="12"/>
      <c r="I828" s="12"/>
      <c r="J828" s="12"/>
      <c r="K828" s="12"/>
      <c r="M828" s="12"/>
    </row>
    <row r="829" spans="1:13" ht="13">
      <c r="A829" s="12"/>
      <c r="I829" s="12"/>
      <c r="J829" s="12"/>
      <c r="K829" s="12"/>
      <c r="M829" s="12"/>
    </row>
    <row r="830" spans="1:13" ht="13">
      <c r="A830" s="12"/>
      <c r="I830" s="12"/>
      <c r="J830" s="12"/>
      <c r="K830" s="12"/>
      <c r="M830" s="12"/>
    </row>
    <row r="831" spans="1:13" ht="13">
      <c r="A831" s="12"/>
      <c r="I831" s="12"/>
      <c r="J831" s="12"/>
      <c r="K831" s="12"/>
      <c r="M831" s="12"/>
    </row>
    <row r="832" spans="1:13" ht="13">
      <c r="A832" s="12"/>
      <c r="I832" s="12"/>
      <c r="J832" s="12"/>
      <c r="K832" s="12"/>
      <c r="M832" s="12"/>
    </row>
    <row r="833" spans="1:13" ht="13">
      <c r="A833" s="12"/>
      <c r="I833" s="12"/>
      <c r="J833" s="12"/>
      <c r="K833" s="12"/>
      <c r="M833" s="12"/>
    </row>
    <row r="834" spans="1:13" ht="13">
      <c r="A834" s="12"/>
      <c r="I834" s="12"/>
      <c r="J834" s="12"/>
      <c r="K834" s="12"/>
      <c r="M834" s="12"/>
    </row>
    <row r="835" spans="1:13" ht="13">
      <c r="A835" s="12"/>
      <c r="I835" s="12"/>
      <c r="J835" s="12"/>
      <c r="K835" s="12"/>
      <c r="M835" s="12"/>
    </row>
    <row r="836" spans="1:13" ht="13">
      <c r="A836" s="12"/>
      <c r="I836" s="12"/>
      <c r="J836" s="12"/>
      <c r="K836" s="12"/>
      <c r="M836" s="12"/>
    </row>
    <row r="837" spans="1:13" ht="13">
      <c r="A837" s="12"/>
      <c r="I837" s="12"/>
      <c r="J837" s="12"/>
      <c r="K837" s="12"/>
      <c r="M837" s="12"/>
    </row>
    <row r="838" spans="1:13" ht="13">
      <c r="A838" s="12"/>
      <c r="I838" s="12"/>
      <c r="J838" s="12"/>
      <c r="K838" s="12"/>
      <c r="M838" s="12"/>
    </row>
    <row r="839" spans="1:13" ht="13">
      <c r="A839" s="12"/>
      <c r="I839" s="12"/>
      <c r="J839" s="12"/>
      <c r="K839" s="12"/>
      <c r="M839" s="12"/>
    </row>
    <row r="840" spans="1:13" ht="13">
      <c r="A840" s="12"/>
      <c r="I840" s="12"/>
      <c r="J840" s="12"/>
      <c r="K840" s="12"/>
      <c r="M840" s="12"/>
    </row>
    <row r="841" spans="1:13" ht="13">
      <c r="A841" s="12"/>
      <c r="I841" s="12"/>
      <c r="J841" s="12"/>
      <c r="K841" s="12"/>
      <c r="M841" s="12"/>
    </row>
    <row r="842" spans="1:13" ht="13">
      <c r="A842" s="12"/>
      <c r="I842" s="12"/>
      <c r="J842" s="12"/>
      <c r="K842" s="12"/>
      <c r="M842" s="12"/>
    </row>
    <row r="843" spans="1:13" ht="13">
      <c r="A843" s="12"/>
      <c r="I843" s="12"/>
      <c r="J843" s="12"/>
      <c r="K843" s="12"/>
      <c r="M843" s="12"/>
    </row>
    <row r="844" spans="1:13" ht="13">
      <c r="A844" s="12"/>
      <c r="I844" s="12"/>
      <c r="J844" s="12"/>
      <c r="K844" s="12"/>
      <c r="M844" s="12"/>
    </row>
    <row r="845" spans="1:13" ht="13">
      <c r="A845" s="12"/>
      <c r="I845" s="12"/>
      <c r="J845" s="12"/>
      <c r="K845" s="12"/>
      <c r="M845" s="12"/>
    </row>
    <row r="846" spans="1:13" ht="13">
      <c r="A846" s="12"/>
      <c r="I846" s="12"/>
      <c r="J846" s="12"/>
      <c r="K846" s="12"/>
      <c r="M846" s="12"/>
    </row>
    <row r="847" spans="1:13" ht="13">
      <c r="A847" s="12"/>
      <c r="I847" s="12"/>
      <c r="J847" s="12"/>
      <c r="K847" s="12"/>
      <c r="M847" s="12"/>
    </row>
    <row r="848" spans="1:13" ht="13">
      <c r="A848" s="12"/>
      <c r="I848" s="12"/>
      <c r="J848" s="12"/>
      <c r="K848" s="12"/>
      <c r="M848" s="12"/>
    </row>
    <row r="849" spans="1:13" ht="13">
      <c r="A849" s="12"/>
      <c r="I849" s="12"/>
      <c r="J849" s="12"/>
      <c r="K849" s="12"/>
      <c r="M849" s="12"/>
    </row>
    <row r="850" spans="1:13" ht="13">
      <c r="A850" s="12"/>
      <c r="I850" s="12"/>
      <c r="J850" s="12"/>
      <c r="K850" s="12"/>
      <c r="M850" s="12"/>
    </row>
    <row r="851" spans="1:13" ht="13">
      <c r="A851" s="12"/>
      <c r="I851" s="12"/>
      <c r="J851" s="12"/>
      <c r="K851" s="12"/>
      <c r="M851" s="12"/>
    </row>
    <row r="852" spans="1:13" ht="13">
      <c r="A852" s="12"/>
      <c r="I852" s="12"/>
      <c r="J852" s="12"/>
      <c r="K852" s="12"/>
      <c r="M852" s="12"/>
    </row>
    <row r="853" spans="1:13" ht="13">
      <c r="A853" s="12"/>
      <c r="I853" s="12"/>
      <c r="J853" s="12"/>
      <c r="K853" s="12"/>
      <c r="M853" s="12"/>
    </row>
    <row r="854" spans="1:13" ht="13">
      <c r="A854" s="12"/>
      <c r="I854" s="12"/>
      <c r="J854" s="12"/>
      <c r="K854" s="12"/>
      <c r="M854" s="12"/>
    </row>
    <row r="855" spans="1:13" ht="13">
      <c r="A855" s="12"/>
      <c r="I855" s="12"/>
      <c r="J855" s="12"/>
      <c r="K855" s="12"/>
      <c r="M855" s="12"/>
    </row>
    <row r="856" spans="1:13" ht="13">
      <c r="A856" s="12"/>
      <c r="I856" s="12"/>
      <c r="J856" s="12"/>
      <c r="K856" s="12"/>
      <c r="M856" s="12"/>
    </row>
    <row r="857" spans="1:13" ht="13">
      <c r="A857" s="12"/>
      <c r="I857" s="12"/>
      <c r="J857" s="12"/>
      <c r="K857" s="12"/>
      <c r="M857" s="12"/>
    </row>
    <row r="858" spans="1:13" ht="13">
      <c r="A858" s="12"/>
      <c r="I858" s="12"/>
      <c r="J858" s="12"/>
      <c r="K858" s="12"/>
      <c r="M858" s="12"/>
    </row>
    <row r="859" spans="1:13" ht="13">
      <c r="A859" s="12"/>
      <c r="I859" s="12"/>
      <c r="J859" s="12"/>
      <c r="K859" s="12"/>
      <c r="M859" s="12"/>
    </row>
    <row r="860" spans="1:13" ht="13">
      <c r="A860" s="12"/>
      <c r="I860" s="12"/>
      <c r="J860" s="12"/>
      <c r="K860" s="12"/>
      <c r="M860" s="12"/>
    </row>
    <row r="861" spans="1:13" ht="13">
      <c r="A861" s="12"/>
      <c r="I861" s="12"/>
      <c r="J861" s="12"/>
      <c r="K861" s="12"/>
      <c r="M861" s="12"/>
    </row>
    <row r="862" spans="1:13" ht="13">
      <c r="A862" s="12"/>
      <c r="I862" s="12"/>
      <c r="J862" s="12"/>
      <c r="K862" s="12"/>
      <c r="M862" s="12"/>
    </row>
    <row r="863" spans="1:13" ht="13">
      <c r="A863" s="12"/>
      <c r="I863" s="12"/>
      <c r="J863" s="12"/>
      <c r="K863" s="12"/>
      <c r="M863" s="12"/>
    </row>
    <row r="864" spans="1:13" ht="13">
      <c r="A864" s="12"/>
      <c r="I864" s="12"/>
      <c r="J864" s="12"/>
      <c r="K864" s="12"/>
      <c r="M864" s="12"/>
    </row>
    <row r="865" spans="1:13" ht="13">
      <c r="A865" s="12"/>
      <c r="I865" s="12"/>
      <c r="J865" s="12"/>
      <c r="K865" s="12"/>
      <c r="M865" s="12"/>
    </row>
    <row r="866" spans="1:13" ht="13">
      <c r="A866" s="12"/>
      <c r="I866" s="12"/>
      <c r="J866" s="12"/>
      <c r="K866" s="12"/>
      <c r="M866" s="12"/>
    </row>
    <row r="867" spans="1:13" ht="13">
      <c r="A867" s="12"/>
      <c r="I867" s="12"/>
      <c r="J867" s="12"/>
      <c r="K867" s="12"/>
      <c r="M867" s="12"/>
    </row>
    <row r="868" spans="1:13" ht="13">
      <c r="A868" s="12"/>
      <c r="I868" s="12"/>
      <c r="J868" s="12"/>
      <c r="K868" s="12"/>
      <c r="M868" s="12"/>
    </row>
    <row r="869" spans="1:13" ht="13">
      <c r="A869" s="12"/>
      <c r="I869" s="12"/>
      <c r="J869" s="12"/>
      <c r="K869" s="12"/>
      <c r="M869" s="12"/>
    </row>
    <row r="870" spans="1:13" ht="13">
      <c r="A870" s="12"/>
      <c r="I870" s="12"/>
      <c r="J870" s="12"/>
      <c r="K870" s="12"/>
      <c r="M870" s="12"/>
    </row>
    <row r="871" spans="1:13" ht="13">
      <c r="A871" s="12"/>
      <c r="I871" s="12"/>
      <c r="J871" s="12"/>
      <c r="K871" s="12"/>
      <c r="M871" s="12"/>
    </row>
    <row r="872" spans="1:13" ht="13">
      <c r="A872" s="12"/>
      <c r="I872" s="12"/>
      <c r="J872" s="12"/>
      <c r="K872" s="12"/>
      <c r="M872" s="12"/>
    </row>
    <row r="873" spans="1:13" ht="13">
      <c r="A873" s="12"/>
      <c r="I873" s="12"/>
      <c r="J873" s="12"/>
      <c r="K873" s="12"/>
      <c r="M873" s="12"/>
    </row>
    <row r="874" spans="1:13" ht="13">
      <c r="A874" s="12"/>
      <c r="I874" s="12"/>
      <c r="J874" s="12"/>
      <c r="K874" s="12"/>
      <c r="M874" s="12"/>
    </row>
    <row r="875" spans="1:13" ht="13">
      <c r="A875" s="12"/>
      <c r="I875" s="12"/>
      <c r="J875" s="12"/>
      <c r="K875" s="12"/>
      <c r="M875" s="12"/>
    </row>
    <row r="876" spans="1:13" ht="13">
      <c r="A876" s="12"/>
      <c r="I876" s="12"/>
      <c r="J876" s="12"/>
      <c r="K876" s="12"/>
      <c r="M876" s="12"/>
    </row>
    <row r="877" spans="1:13" ht="13">
      <c r="A877" s="12"/>
      <c r="I877" s="12"/>
      <c r="J877" s="12"/>
      <c r="K877" s="12"/>
      <c r="M877" s="12"/>
    </row>
    <row r="878" spans="1:13" ht="13">
      <c r="A878" s="12"/>
      <c r="I878" s="12"/>
      <c r="J878" s="12"/>
      <c r="K878" s="12"/>
      <c r="M878" s="12"/>
    </row>
    <row r="879" spans="1:13" ht="13">
      <c r="A879" s="12"/>
      <c r="I879" s="12"/>
      <c r="J879" s="12"/>
      <c r="K879" s="12"/>
      <c r="M879" s="12"/>
    </row>
    <row r="880" spans="1:13" ht="13">
      <c r="A880" s="12"/>
      <c r="I880" s="12"/>
      <c r="J880" s="12"/>
      <c r="K880" s="12"/>
      <c r="M880" s="12"/>
    </row>
    <row r="881" spans="1:13" ht="13">
      <c r="A881" s="12"/>
      <c r="I881" s="12"/>
      <c r="J881" s="12"/>
      <c r="K881" s="12"/>
      <c r="M881" s="12"/>
    </row>
    <row r="882" spans="1:13" ht="13">
      <c r="A882" s="12"/>
      <c r="I882" s="12"/>
      <c r="J882" s="12"/>
      <c r="K882" s="12"/>
      <c r="M882" s="12"/>
    </row>
    <row r="883" spans="1:13" ht="13">
      <c r="A883" s="12"/>
      <c r="I883" s="12"/>
      <c r="J883" s="12"/>
      <c r="K883" s="12"/>
      <c r="M883" s="12"/>
    </row>
    <row r="884" spans="1:13" ht="13">
      <c r="A884" s="12"/>
      <c r="I884" s="12"/>
      <c r="J884" s="12"/>
      <c r="K884" s="12"/>
      <c r="M884" s="12"/>
    </row>
    <row r="885" spans="1:13" ht="13">
      <c r="A885" s="12"/>
      <c r="I885" s="12"/>
      <c r="J885" s="12"/>
      <c r="K885" s="12"/>
      <c r="M885" s="12"/>
    </row>
    <row r="886" spans="1:13" ht="13">
      <c r="A886" s="12"/>
      <c r="I886" s="12"/>
      <c r="J886" s="12"/>
      <c r="K886" s="12"/>
      <c r="M886" s="12"/>
    </row>
    <row r="887" spans="1:13" ht="13">
      <c r="A887" s="12"/>
      <c r="I887" s="12"/>
      <c r="J887" s="12"/>
      <c r="K887" s="12"/>
      <c r="M887" s="12"/>
    </row>
    <row r="888" spans="1:13" ht="13">
      <c r="A888" s="12"/>
      <c r="I888" s="12"/>
      <c r="J888" s="12"/>
      <c r="K888" s="12"/>
      <c r="M888" s="12"/>
    </row>
    <row r="889" spans="1:13" ht="13">
      <c r="A889" s="12"/>
      <c r="I889" s="12"/>
      <c r="J889" s="12"/>
      <c r="K889" s="12"/>
      <c r="M889" s="12"/>
    </row>
    <row r="890" spans="1:13" ht="13">
      <c r="A890" s="12"/>
      <c r="I890" s="12"/>
      <c r="J890" s="12"/>
      <c r="K890" s="12"/>
      <c r="M890" s="12"/>
    </row>
    <row r="891" spans="1:13" ht="13">
      <c r="A891" s="12"/>
      <c r="I891" s="12"/>
      <c r="J891" s="12"/>
      <c r="K891" s="12"/>
      <c r="M891" s="12"/>
    </row>
    <row r="892" spans="1:13" ht="13">
      <c r="A892" s="12"/>
      <c r="I892" s="12"/>
      <c r="J892" s="12"/>
      <c r="K892" s="12"/>
      <c r="M892" s="12"/>
    </row>
    <row r="893" spans="1:13" ht="13">
      <c r="A893" s="12"/>
      <c r="I893" s="12"/>
      <c r="J893" s="12"/>
      <c r="K893" s="12"/>
      <c r="M893" s="12"/>
    </row>
    <row r="894" spans="1:13" ht="13">
      <c r="A894" s="12"/>
      <c r="I894" s="12"/>
      <c r="J894" s="12"/>
      <c r="K894" s="12"/>
      <c r="M894" s="12"/>
    </row>
    <row r="895" spans="1:13" ht="13">
      <c r="A895" s="12"/>
      <c r="I895" s="12"/>
      <c r="J895" s="12"/>
      <c r="K895" s="12"/>
      <c r="M895" s="12"/>
    </row>
    <row r="896" spans="1:13" ht="13">
      <c r="A896" s="12"/>
      <c r="I896" s="12"/>
      <c r="J896" s="12"/>
      <c r="K896" s="12"/>
      <c r="M896" s="12"/>
    </row>
    <row r="897" spans="1:13" ht="13">
      <c r="A897" s="12"/>
      <c r="I897" s="12"/>
      <c r="J897" s="12"/>
      <c r="K897" s="12"/>
      <c r="M897" s="12"/>
    </row>
    <row r="898" spans="1:13" ht="13">
      <c r="A898" s="12"/>
      <c r="I898" s="12"/>
      <c r="J898" s="12"/>
      <c r="K898" s="12"/>
      <c r="M898" s="12"/>
    </row>
    <row r="899" spans="1:13" ht="13">
      <c r="A899" s="12"/>
      <c r="I899" s="12"/>
      <c r="J899" s="12"/>
      <c r="K899" s="12"/>
      <c r="M899" s="12"/>
    </row>
    <row r="900" spans="1:13" ht="13">
      <c r="A900" s="12"/>
      <c r="I900" s="12"/>
      <c r="J900" s="12"/>
      <c r="K900" s="12"/>
      <c r="M900" s="12"/>
    </row>
    <row r="901" spans="1:13" ht="13">
      <c r="A901" s="12"/>
      <c r="I901" s="12"/>
      <c r="J901" s="12"/>
      <c r="K901" s="12"/>
      <c r="M901" s="12"/>
    </row>
    <row r="902" spans="1:13" ht="13">
      <c r="A902" s="12"/>
      <c r="I902" s="12"/>
      <c r="J902" s="12"/>
      <c r="K902" s="12"/>
      <c r="M902" s="12"/>
    </row>
    <row r="903" spans="1:13" ht="13">
      <c r="A903" s="12"/>
      <c r="I903" s="12"/>
      <c r="J903" s="12"/>
      <c r="K903" s="12"/>
      <c r="M903" s="12"/>
    </row>
    <row r="904" spans="1:13" ht="13">
      <c r="A904" s="12"/>
      <c r="I904" s="12"/>
      <c r="J904" s="12"/>
      <c r="K904" s="12"/>
      <c r="M904" s="12"/>
    </row>
    <row r="905" spans="1:13" ht="13">
      <c r="A905" s="12"/>
      <c r="I905" s="12"/>
      <c r="J905" s="12"/>
      <c r="K905" s="12"/>
      <c r="M905" s="12"/>
    </row>
    <row r="906" spans="1:13" ht="13">
      <c r="A906" s="12"/>
      <c r="I906" s="12"/>
      <c r="J906" s="12"/>
      <c r="K906" s="12"/>
      <c r="M906" s="12"/>
    </row>
    <row r="907" spans="1:13" ht="13">
      <c r="A907" s="12"/>
      <c r="I907" s="12"/>
      <c r="J907" s="12"/>
      <c r="K907" s="12"/>
      <c r="M907" s="12"/>
    </row>
    <row r="908" spans="1:13" ht="13">
      <c r="A908" s="12"/>
      <c r="I908" s="12"/>
      <c r="J908" s="12"/>
      <c r="K908" s="12"/>
      <c r="M908" s="12"/>
    </row>
    <row r="909" spans="1:13" ht="13">
      <c r="A909" s="12"/>
      <c r="I909" s="12"/>
      <c r="J909" s="12"/>
      <c r="K909" s="12"/>
      <c r="M909" s="12"/>
    </row>
    <row r="910" spans="1:13" ht="13">
      <c r="A910" s="12"/>
      <c r="I910" s="12"/>
      <c r="J910" s="12"/>
      <c r="K910" s="12"/>
      <c r="M910" s="12"/>
    </row>
    <row r="911" spans="1:13" ht="13">
      <c r="A911" s="12"/>
      <c r="I911" s="12"/>
      <c r="J911" s="12"/>
      <c r="K911" s="12"/>
      <c r="M911" s="12"/>
    </row>
    <row r="912" spans="1:13" ht="13">
      <c r="A912" s="12"/>
      <c r="I912" s="12"/>
      <c r="J912" s="12"/>
      <c r="K912" s="12"/>
      <c r="M912" s="12"/>
    </row>
    <row r="913" spans="1:13" ht="13">
      <c r="A913" s="12"/>
      <c r="I913" s="12"/>
      <c r="J913" s="12"/>
      <c r="K913" s="12"/>
      <c r="M913" s="12"/>
    </row>
    <row r="914" spans="1:13" ht="13">
      <c r="A914" s="12"/>
      <c r="I914" s="12"/>
      <c r="J914" s="12"/>
      <c r="K914" s="12"/>
      <c r="M914" s="12"/>
    </row>
    <row r="915" spans="1:13" ht="13">
      <c r="A915" s="12"/>
      <c r="I915" s="12"/>
      <c r="J915" s="12"/>
      <c r="K915" s="12"/>
      <c r="M915" s="12"/>
    </row>
    <row r="916" spans="1:13" ht="13">
      <c r="A916" s="12"/>
      <c r="I916" s="12"/>
      <c r="J916" s="12"/>
      <c r="K916" s="12"/>
      <c r="M916" s="12"/>
    </row>
    <row r="917" spans="1:13" ht="13">
      <c r="A917" s="12"/>
      <c r="I917" s="12"/>
      <c r="J917" s="12"/>
      <c r="K917" s="12"/>
      <c r="M917" s="12"/>
    </row>
    <row r="918" spans="1:13" ht="13">
      <c r="A918" s="12"/>
      <c r="I918" s="12"/>
      <c r="J918" s="12"/>
      <c r="K918" s="12"/>
      <c r="M918" s="12"/>
    </row>
    <row r="919" spans="1:13" ht="13">
      <c r="A919" s="12"/>
      <c r="I919" s="12"/>
      <c r="J919" s="12"/>
      <c r="K919" s="12"/>
      <c r="M919" s="12"/>
    </row>
    <row r="920" spans="1:13" ht="13">
      <c r="A920" s="12"/>
      <c r="I920" s="12"/>
      <c r="J920" s="12"/>
      <c r="K920" s="12"/>
      <c r="M920" s="12"/>
    </row>
    <row r="921" spans="1:13" ht="13">
      <c r="A921" s="12"/>
      <c r="I921" s="12"/>
      <c r="J921" s="12"/>
      <c r="K921" s="12"/>
      <c r="M921" s="12"/>
    </row>
    <row r="922" spans="1:13" ht="13">
      <c r="A922" s="12"/>
      <c r="I922" s="12"/>
      <c r="J922" s="12"/>
      <c r="K922" s="12"/>
      <c r="M922" s="12"/>
    </row>
    <row r="923" spans="1:13" ht="13">
      <c r="A923" s="12"/>
      <c r="I923" s="12"/>
      <c r="J923" s="12"/>
      <c r="K923" s="12"/>
      <c r="M923" s="12"/>
    </row>
    <row r="924" spans="1:13" ht="13">
      <c r="A924" s="12"/>
      <c r="I924" s="12"/>
      <c r="J924" s="12"/>
      <c r="K924" s="12"/>
      <c r="M924" s="12"/>
    </row>
    <row r="925" spans="1:13" ht="13">
      <c r="A925" s="12"/>
      <c r="I925" s="12"/>
      <c r="J925" s="12"/>
      <c r="K925" s="12"/>
      <c r="M925" s="12"/>
    </row>
    <row r="926" spans="1:13" ht="13">
      <c r="A926" s="12"/>
      <c r="I926" s="12"/>
      <c r="J926" s="12"/>
      <c r="K926" s="12"/>
      <c r="M926" s="12"/>
    </row>
    <row r="927" spans="1:13" ht="13">
      <c r="A927" s="12"/>
      <c r="I927" s="12"/>
      <c r="J927" s="12"/>
      <c r="K927" s="12"/>
      <c r="M927" s="12"/>
    </row>
    <row r="928" spans="1:13" ht="13">
      <c r="A928" s="12"/>
      <c r="I928" s="12"/>
      <c r="J928" s="12"/>
      <c r="K928" s="12"/>
      <c r="M928" s="12"/>
    </row>
    <row r="929" spans="1:13" ht="13">
      <c r="A929" s="12"/>
      <c r="I929" s="12"/>
      <c r="J929" s="12"/>
      <c r="K929" s="12"/>
      <c r="M929" s="12"/>
    </row>
    <row r="930" spans="1:13" ht="13">
      <c r="A930" s="12"/>
      <c r="I930" s="12"/>
      <c r="J930" s="12"/>
      <c r="K930" s="12"/>
      <c r="M930" s="12"/>
    </row>
    <row r="931" spans="1:13" ht="13">
      <c r="A931" s="12"/>
      <c r="I931" s="12"/>
      <c r="J931" s="12"/>
      <c r="K931" s="12"/>
      <c r="M931" s="12"/>
    </row>
    <row r="932" spans="1:13" ht="13">
      <c r="A932" s="12"/>
      <c r="I932" s="12"/>
      <c r="J932" s="12"/>
      <c r="K932" s="12"/>
      <c r="M932" s="12"/>
    </row>
    <row r="933" spans="1:13" ht="13">
      <c r="A933" s="12"/>
      <c r="I933" s="12"/>
      <c r="J933" s="12"/>
      <c r="K933" s="12"/>
      <c r="M933" s="12"/>
    </row>
    <row r="934" spans="1:13" ht="13">
      <c r="A934" s="12"/>
      <c r="I934" s="12"/>
      <c r="J934" s="12"/>
      <c r="K934" s="12"/>
      <c r="M934" s="12"/>
    </row>
    <row r="935" spans="1:13" ht="13">
      <c r="A935" s="12"/>
      <c r="I935" s="12"/>
      <c r="J935" s="12"/>
      <c r="K935" s="12"/>
      <c r="M935" s="12"/>
    </row>
    <row r="936" spans="1:13" ht="13">
      <c r="A936" s="12"/>
      <c r="I936" s="12"/>
      <c r="J936" s="12"/>
      <c r="K936" s="12"/>
      <c r="M936" s="12"/>
    </row>
    <row r="937" spans="1:13" ht="13">
      <c r="A937" s="12"/>
      <c r="I937" s="12"/>
      <c r="J937" s="12"/>
      <c r="K937" s="12"/>
      <c r="M937" s="12"/>
    </row>
    <row r="938" spans="1:13" ht="13">
      <c r="A938" s="12"/>
      <c r="I938" s="12"/>
      <c r="J938" s="12"/>
      <c r="K938" s="12"/>
      <c r="M938" s="12"/>
    </row>
    <row r="939" spans="1:13" ht="13">
      <c r="A939" s="12"/>
      <c r="I939" s="12"/>
      <c r="J939" s="12"/>
      <c r="K939" s="12"/>
      <c r="M939" s="12"/>
    </row>
    <row r="940" spans="1:13" ht="13">
      <c r="A940" s="12"/>
      <c r="I940" s="12"/>
      <c r="J940" s="12"/>
      <c r="K940" s="12"/>
      <c r="M940" s="12"/>
    </row>
    <row r="941" spans="1:13" ht="13">
      <c r="A941" s="12"/>
      <c r="I941" s="12"/>
      <c r="J941" s="12"/>
      <c r="K941" s="12"/>
      <c r="M941" s="12"/>
    </row>
    <row r="942" spans="1:13" ht="13">
      <c r="A942" s="12"/>
      <c r="I942" s="12"/>
      <c r="J942" s="12"/>
      <c r="K942" s="12"/>
      <c r="M942" s="12"/>
    </row>
    <row r="943" spans="1:13" ht="13">
      <c r="A943" s="12"/>
      <c r="I943" s="12"/>
      <c r="J943" s="12"/>
      <c r="K943" s="12"/>
      <c r="M943" s="12"/>
    </row>
    <row r="944" spans="1:13" ht="13">
      <c r="A944" s="12"/>
      <c r="I944" s="12"/>
      <c r="J944" s="12"/>
      <c r="K944" s="12"/>
      <c r="M944" s="12"/>
    </row>
    <row r="945" spans="1:13" ht="13">
      <c r="A945" s="12"/>
      <c r="I945" s="12"/>
      <c r="J945" s="12"/>
      <c r="K945" s="12"/>
      <c r="M945" s="12"/>
    </row>
    <row r="946" spans="1:13" ht="13">
      <c r="A946" s="12"/>
      <c r="I946" s="12"/>
      <c r="J946" s="12"/>
      <c r="K946" s="12"/>
      <c r="M946" s="12"/>
    </row>
    <row r="947" spans="1:13" ht="13">
      <c r="A947" s="12"/>
      <c r="I947" s="12"/>
      <c r="J947" s="12"/>
      <c r="K947" s="12"/>
      <c r="M947" s="12"/>
    </row>
    <row r="948" spans="1:13" ht="13">
      <c r="A948" s="12"/>
      <c r="I948" s="12"/>
      <c r="J948" s="12"/>
      <c r="K948" s="12"/>
      <c r="M948" s="12"/>
    </row>
    <row r="949" spans="1:13" ht="13">
      <c r="A949" s="12"/>
      <c r="I949" s="12"/>
      <c r="J949" s="12"/>
      <c r="K949" s="12"/>
      <c r="M949" s="12"/>
    </row>
    <row r="950" spans="1:13" ht="13">
      <c r="A950" s="12"/>
      <c r="I950" s="12"/>
      <c r="J950" s="12"/>
      <c r="K950" s="12"/>
      <c r="M950" s="12"/>
    </row>
    <row r="951" spans="1:13" ht="13">
      <c r="A951" s="12"/>
      <c r="I951" s="12"/>
      <c r="J951" s="12"/>
      <c r="K951" s="12"/>
      <c r="M951" s="12"/>
    </row>
    <row r="952" spans="1:13" ht="13">
      <c r="A952" s="12"/>
      <c r="I952" s="12"/>
      <c r="J952" s="12"/>
      <c r="K952" s="12"/>
      <c r="M952" s="12"/>
    </row>
    <row r="953" spans="1:13" ht="13">
      <c r="A953" s="12"/>
      <c r="I953" s="12"/>
      <c r="J953" s="12"/>
      <c r="K953" s="12"/>
      <c r="M953" s="12"/>
    </row>
    <row r="954" spans="1:13" ht="13">
      <c r="A954" s="12"/>
      <c r="I954" s="12"/>
      <c r="J954" s="12"/>
      <c r="K954" s="12"/>
      <c r="M954" s="12"/>
    </row>
    <row r="955" spans="1:13" ht="13">
      <c r="A955" s="12"/>
      <c r="I955" s="12"/>
      <c r="J955" s="12"/>
      <c r="K955" s="12"/>
      <c r="M955" s="12"/>
    </row>
    <row r="956" spans="1:13" ht="13">
      <c r="A956" s="12"/>
      <c r="I956" s="12"/>
      <c r="J956" s="12"/>
      <c r="K956" s="12"/>
      <c r="M956" s="12"/>
    </row>
    <row r="957" spans="1:13" ht="13">
      <c r="A957" s="12"/>
      <c r="I957" s="12"/>
      <c r="J957" s="12"/>
      <c r="K957" s="12"/>
      <c r="M957" s="12"/>
    </row>
    <row r="958" spans="1:13" ht="13">
      <c r="A958" s="12"/>
      <c r="I958" s="12"/>
      <c r="J958" s="12"/>
      <c r="K958" s="12"/>
      <c r="M958" s="12"/>
    </row>
    <row r="959" spans="1:13" ht="13">
      <c r="A959" s="12"/>
      <c r="I959" s="12"/>
      <c r="J959" s="12"/>
      <c r="K959" s="12"/>
      <c r="M959" s="12"/>
    </row>
    <row r="960" spans="1:13" ht="13">
      <c r="A960" s="12"/>
      <c r="I960" s="12"/>
      <c r="J960" s="12"/>
      <c r="K960" s="12"/>
      <c r="M960" s="12"/>
    </row>
    <row r="961" spans="1:13" ht="13">
      <c r="A961" s="12"/>
      <c r="I961" s="12"/>
      <c r="J961" s="12"/>
      <c r="K961" s="12"/>
      <c r="M961" s="12"/>
    </row>
    <row r="962" spans="1:13" ht="13">
      <c r="A962" s="12"/>
      <c r="I962" s="12"/>
      <c r="J962" s="12"/>
      <c r="K962" s="12"/>
      <c r="M962" s="12"/>
    </row>
    <row r="963" spans="1:13" ht="13">
      <c r="A963" s="12"/>
      <c r="I963" s="12"/>
      <c r="J963" s="12"/>
      <c r="K963" s="12"/>
      <c r="M963" s="12"/>
    </row>
    <row r="964" spans="1:13" ht="13">
      <c r="A964" s="12"/>
      <c r="I964" s="12"/>
      <c r="J964" s="12"/>
      <c r="K964" s="12"/>
      <c r="M964" s="12"/>
    </row>
    <row r="965" spans="1:13" ht="13">
      <c r="A965" s="12"/>
      <c r="I965" s="12"/>
      <c r="J965" s="12"/>
      <c r="K965" s="12"/>
      <c r="M965" s="12"/>
    </row>
    <row r="966" spans="1:13" ht="13">
      <c r="A966" s="12"/>
      <c r="I966" s="12"/>
      <c r="J966" s="12"/>
      <c r="K966" s="12"/>
      <c r="M966" s="12"/>
    </row>
    <row r="967" spans="1:13" ht="13">
      <c r="A967" s="12"/>
      <c r="I967" s="12"/>
      <c r="J967" s="12"/>
      <c r="K967" s="12"/>
      <c r="M967" s="12"/>
    </row>
    <row r="968" spans="1:13" ht="13">
      <c r="A968" s="12"/>
      <c r="I968" s="12"/>
      <c r="J968" s="12"/>
      <c r="K968" s="12"/>
      <c r="M968" s="12"/>
    </row>
    <row r="969" spans="1:13" ht="13">
      <c r="A969" s="12"/>
      <c r="I969" s="12"/>
      <c r="J969" s="12"/>
      <c r="K969" s="12"/>
      <c r="M969" s="12"/>
    </row>
    <row r="970" spans="1:13" ht="13">
      <c r="A970" s="12"/>
      <c r="I970" s="12"/>
      <c r="J970" s="12"/>
      <c r="K970" s="12"/>
      <c r="M970" s="12"/>
    </row>
    <row r="971" spans="1:13" ht="13">
      <c r="A971" s="12"/>
      <c r="I971" s="12"/>
      <c r="J971" s="12"/>
      <c r="K971" s="12"/>
      <c r="M971" s="12"/>
    </row>
    <row r="972" spans="1:13" ht="13">
      <c r="A972" s="12"/>
      <c r="I972" s="12"/>
      <c r="J972" s="12"/>
      <c r="K972" s="12"/>
      <c r="M972" s="12"/>
    </row>
    <row r="973" spans="1:13" ht="13">
      <c r="A973" s="12"/>
      <c r="I973" s="12"/>
      <c r="J973" s="12"/>
      <c r="K973" s="12"/>
      <c r="M973" s="12"/>
    </row>
    <row r="974" spans="1:13" ht="13">
      <c r="A974" s="12"/>
      <c r="I974" s="12"/>
      <c r="J974" s="12"/>
      <c r="K974" s="12"/>
      <c r="M974" s="12"/>
    </row>
    <row r="975" spans="1:13" ht="13">
      <c r="A975" s="12"/>
      <c r="I975" s="12"/>
      <c r="J975" s="12"/>
      <c r="K975" s="12"/>
      <c r="M975" s="12"/>
    </row>
    <row r="976" spans="1:13" ht="13">
      <c r="A976" s="12"/>
      <c r="I976" s="12"/>
      <c r="J976" s="12"/>
      <c r="K976" s="12"/>
      <c r="M976" s="12"/>
    </row>
    <row r="977" spans="1:13" ht="13">
      <c r="A977" s="12"/>
      <c r="I977" s="12"/>
      <c r="J977" s="12"/>
      <c r="K977" s="12"/>
      <c r="M977" s="12"/>
    </row>
    <row r="978" spans="1:13" ht="13">
      <c r="A978" s="12"/>
      <c r="I978" s="12"/>
      <c r="J978" s="12"/>
      <c r="K978" s="12"/>
      <c r="M978" s="12"/>
    </row>
    <row r="979" spans="1:13" ht="13">
      <c r="A979" s="12"/>
      <c r="I979" s="12"/>
      <c r="J979" s="12"/>
      <c r="K979" s="12"/>
      <c r="M979" s="12"/>
    </row>
    <row r="980" spans="1:13" ht="13">
      <c r="A980" s="12"/>
      <c r="I980" s="12"/>
      <c r="J980" s="12"/>
      <c r="K980" s="12"/>
      <c r="M980" s="12"/>
    </row>
    <row r="981" spans="1:13" ht="13">
      <c r="A981" s="12"/>
      <c r="I981" s="12"/>
      <c r="J981" s="12"/>
      <c r="K981" s="12"/>
      <c r="M981" s="12"/>
    </row>
    <row r="982" spans="1:13" ht="13">
      <c r="A982" s="12"/>
      <c r="I982" s="12"/>
      <c r="J982" s="12"/>
      <c r="K982" s="12"/>
      <c r="M982" s="12"/>
    </row>
    <row r="983" spans="1:13" ht="13">
      <c r="A983" s="12"/>
      <c r="I983" s="12"/>
      <c r="J983" s="12"/>
      <c r="K983" s="12"/>
      <c r="M983" s="12"/>
    </row>
    <row r="984" spans="1:13" ht="13">
      <c r="A984" s="12"/>
      <c r="I984" s="12"/>
      <c r="J984" s="12"/>
      <c r="K984" s="12"/>
      <c r="M984" s="12"/>
    </row>
    <row r="985" spans="1:13" ht="13">
      <c r="A985" s="12"/>
      <c r="I985" s="12"/>
      <c r="J985" s="12"/>
      <c r="K985" s="12"/>
      <c r="M985" s="12"/>
    </row>
    <row r="986" spans="1:13" ht="13">
      <c r="A986" s="12"/>
      <c r="I986" s="12"/>
      <c r="J986" s="12"/>
      <c r="K986" s="12"/>
      <c r="M986" s="12"/>
    </row>
    <row r="987" spans="1:13" ht="13">
      <c r="A987" s="12"/>
      <c r="I987" s="12"/>
      <c r="J987" s="12"/>
      <c r="K987" s="12"/>
      <c r="M987" s="12"/>
    </row>
    <row r="988" spans="1:13" ht="13">
      <c r="A988" s="12"/>
      <c r="I988" s="12"/>
      <c r="J988" s="12"/>
      <c r="K988" s="12"/>
      <c r="M988" s="12"/>
    </row>
    <row r="989" spans="1:13" ht="13">
      <c r="A989" s="12"/>
      <c r="I989" s="12"/>
      <c r="J989" s="12"/>
      <c r="K989" s="12"/>
      <c r="M989" s="12"/>
    </row>
    <row r="990" spans="1:13" ht="13">
      <c r="A990" s="12"/>
      <c r="I990" s="12"/>
      <c r="J990" s="12"/>
      <c r="K990" s="12"/>
      <c r="M990" s="12"/>
    </row>
    <row r="991" spans="1:13" ht="13">
      <c r="A991" s="12"/>
      <c r="I991" s="12"/>
      <c r="J991" s="12"/>
      <c r="K991" s="12"/>
      <c r="M991" s="12"/>
    </row>
    <row r="992" spans="1:13" ht="13">
      <c r="A992" s="12"/>
      <c r="I992" s="12"/>
      <c r="J992" s="12"/>
      <c r="K992" s="12"/>
      <c r="M992" s="12"/>
    </row>
    <row r="993" spans="1:13" ht="13">
      <c r="A993" s="12"/>
      <c r="I993" s="12"/>
      <c r="J993" s="12"/>
      <c r="K993" s="12"/>
      <c r="M993" s="12"/>
    </row>
    <row r="994" spans="1:13" ht="13">
      <c r="A994" s="12"/>
      <c r="I994" s="12"/>
      <c r="J994" s="12"/>
      <c r="K994" s="12"/>
      <c r="M994" s="12"/>
    </row>
    <row r="995" spans="1:13" ht="13">
      <c r="A995" s="12"/>
      <c r="I995" s="12"/>
      <c r="J995" s="12"/>
      <c r="K995" s="12"/>
      <c r="M995" s="12"/>
    </row>
    <row r="996" spans="1:13" ht="13">
      <c r="A996" s="12"/>
      <c r="I996" s="12"/>
      <c r="J996" s="12"/>
      <c r="K996" s="12"/>
      <c r="M996" s="12"/>
    </row>
    <row r="997" spans="1:13" ht="13">
      <c r="A997" s="12"/>
      <c r="I997" s="12"/>
      <c r="J997" s="12"/>
      <c r="K997" s="12"/>
      <c r="M997" s="12"/>
    </row>
    <row r="998" spans="1:13" ht="13">
      <c r="A998" s="12"/>
      <c r="I998" s="12"/>
      <c r="J998" s="12"/>
      <c r="K998" s="12"/>
      <c r="M998" s="12"/>
    </row>
    <row r="999" spans="1:13" ht="13">
      <c r="A999" s="12"/>
      <c r="I999" s="12"/>
      <c r="J999" s="12"/>
      <c r="K999" s="12"/>
      <c r="M999" s="12"/>
    </row>
    <row r="1000" spans="1:13" ht="13">
      <c r="A1000" s="12"/>
      <c r="I1000" s="12"/>
      <c r="J1000" s="12"/>
      <c r="K1000" s="12"/>
      <c r="M1000" s="12"/>
    </row>
    <row r="1001" spans="1:13" ht="13">
      <c r="A1001" s="12"/>
      <c r="I1001" s="12"/>
      <c r="J1001" s="12"/>
      <c r="K1001" s="12"/>
      <c r="M1001" s="12"/>
    </row>
    <row r="1002" spans="1:13" ht="13">
      <c r="A1002" s="12"/>
      <c r="I1002" s="12"/>
      <c r="J1002" s="12"/>
      <c r="K1002" s="12"/>
      <c r="M1002" s="12"/>
    </row>
    <row r="1003" spans="1:13" ht="13">
      <c r="A1003" s="12"/>
      <c r="I1003" s="12"/>
      <c r="J1003" s="12"/>
      <c r="K1003" s="12"/>
      <c r="M1003" s="12"/>
    </row>
    <row r="1004" spans="1:13" ht="13">
      <c r="A1004" s="12"/>
      <c r="I1004" s="12"/>
      <c r="J1004" s="12"/>
      <c r="K1004" s="12"/>
      <c r="M1004" s="12"/>
    </row>
    <row r="1005" spans="1:13" ht="13">
      <c r="A1005" s="12"/>
      <c r="I1005" s="12"/>
      <c r="J1005" s="12"/>
      <c r="K1005" s="12"/>
      <c r="M1005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O3">
    <cfRule type="cellIs" dxfId="42" priority="1" operator="greaterThan">
      <formula>150</formula>
    </cfRule>
  </conditionalFormatting>
  <conditionalFormatting sqref="O3:O38 C3:C38 G3:G38 K3:K38 S3:S38">
    <cfRule type="cellIs" dxfId="41" priority="2" operator="greaterThan">
      <formula>150</formula>
    </cfRule>
  </conditionalFormatting>
  <hyperlinks>
    <hyperlink ref="B2" r:id="rId1" xr:uid="{00000000-0004-0000-1F00-000000000000}"/>
    <hyperlink ref="F2" r:id="rId2" xr:uid="{00000000-0004-0000-1F00-000001000000}"/>
    <hyperlink ref="J2" r:id="rId3" xr:uid="{00000000-0004-0000-1F00-000002000000}"/>
    <hyperlink ref="N2" r:id="rId4" xr:uid="{00000000-0004-0000-1F00-000003000000}"/>
    <hyperlink ref="R2" r:id="rId5" xr:uid="{00000000-0004-0000-1F00-000004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D1006"/>
  <sheetViews>
    <sheetView workbookViewId="0"/>
  </sheetViews>
  <sheetFormatPr baseColWidth="10" defaultColWidth="12.6640625" defaultRowHeight="15.75" customHeight="1"/>
  <cols>
    <col min="2" max="2" width="36" customWidth="1"/>
    <col min="4" max="4" width="4.83203125" customWidth="1"/>
    <col min="6" max="6" width="21.33203125" customWidth="1"/>
    <col min="8" max="8" width="5.1640625" customWidth="1"/>
    <col min="10" max="10" width="33" customWidth="1"/>
    <col min="12" max="12" width="4.33203125" customWidth="1"/>
    <col min="14" max="14" width="19.33203125" customWidth="1"/>
    <col min="16" max="16" width="4.83203125" customWidth="1"/>
    <col min="18" max="18" width="28.1640625" customWidth="1"/>
  </cols>
  <sheetData>
    <row r="1" spans="1:30" ht="17">
      <c r="A1" s="127"/>
      <c r="B1" s="129">
        <v>45831</v>
      </c>
      <c r="C1" s="130"/>
      <c r="D1" s="127"/>
      <c r="E1" s="127"/>
      <c r="F1" s="129">
        <v>45832</v>
      </c>
      <c r="G1" s="130"/>
      <c r="H1" s="127"/>
      <c r="I1" s="127"/>
      <c r="J1" s="129">
        <v>45833</v>
      </c>
      <c r="K1" s="130"/>
      <c r="L1" s="127"/>
      <c r="M1" s="127"/>
      <c r="N1" s="129">
        <v>45834</v>
      </c>
      <c r="O1" s="130"/>
      <c r="P1" s="127"/>
      <c r="Q1" s="127"/>
      <c r="R1" s="129">
        <v>45835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280</v>
      </c>
      <c r="C2" s="2" t="s">
        <v>0</v>
      </c>
      <c r="D2" s="133"/>
      <c r="E2" s="128"/>
      <c r="F2" s="26" t="s">
        <v>1583</v>
      </c>
      <c r="G2" s="2" t="s">
        <v>0</v>
      </c>
      <c r="H2" s="133"/>
      <c r="I2" s="128"/>
      <c r="J2" s="100" t="s">
        <v>1584</v>
      </c>
      <c r="K2" s="2" t="s">
        <v>0</v>
      </c>
      <c r="L2" s="133"/>
      <c r="M2" s="128"/>
      <c r="N2" s="26" t="s">
        <v>1585</v>
      </c>
      <c r="O2" s="2" t="s">
        <v>0</v>
      </c>
      <c r="P2" s="133"/>
      <c r="Q2" s="128"/>
      <c r="R2" s="26" t="s">
        <v>1310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1586</v>
      </c>
      <c r="C3" s="2">
        <v>125</v>
      </c>
      <c r="D3" s="133"/>
      <c r="E3" s="5" t="s">
        <v>1</v>
      </c>
      <c r="F3" s="2" t="s">
        <v>395</v>
      </c>
      <c r="G3" s="2">
        <v>120</v>
      </c>
      <c r="H3" s="133"/>
      <c r="I3" s="5" t="s">
        <v>1</v>
      </c>
      <c r="J3" s="2"/>
      <c r="K3" s="2"/>
      <c r="L3" s="133"/>
      <c r="M3" s="5" t="s">
        <v>1</v>
      </c>
      <c r="N3" s="2"/>
      <c r="O3" s="2"/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 t="s">
        <v>1587</v>
      </c>
      <c r="O4" s="25">
        <v>160</v>
      </c>
      <c r="P4" s="133"/>
      <c r="Q4" s="5" t="s">
        <v>2</v>
      </c>
      <c r="R4" s="2" t="s">
        <v>1588</v>
      </c>
      <c r="S4" s="25">
        <v>180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1589</v>
      </c>
      <c r="O5" s="2">
        <v>150</v>
      </c>
      <c r="P5" s="133"/>
      <c r="Q5" s="18" t="s">
        <v>3</v>
      </c>
      <c r="R5" s="2" t="s">
        <v>1590</v>
      </c>
      <c r="S5" s="2">
        <v>110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1591</v>
      </c>
      <c r="C10" s="2">
        <v>130</v>
      </c>
      <c r="D10" s="133"/>
      <c r="E10" s="5" t="s">
        <v>8</v>
      </c>
      <c r="F10" s="2" t="s">
        <v>395</v>
      </c>
      <c r="G10" s="2">
        <v>120</v>
      </c>
      <c r="H10" s="133"/>
      <c r="I10" s="5" t="s">
        <v>8</v>
      </c>
      <c r="J10" s="2" t="s">
        <v>1592</v>
      </c>
      <c r="K10" s="2">
        <v>150</v>
      </c>
      <c r="L10" s="133"/>
      <c r="M10" s="5" t="s">
        <v>8</v>
      </c>
      <c r="N10" s="2" t="s">
        <v>1589</v>
      </c>
      <c r="O10" s="2">
        <v>150</v>
      </c>
      <c r="P10" s="133"/>
      <c r="Q10" s="5" t="s">
        <v>8</v>
      </c>
      <c r="R10" s="2" t="s">
        <v>1536</v>
      </c>
      <c r="S10" s="2">
        <v>110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 t="s">
        <v>1593</v>
      </c>
      <c r="K11" s="2">
        <v>140</v>
      </c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 t="s">
        <v>1594</v>
      </c>
      <c r="C13" s="2">
        <v>95</v>
      </c>
      <c r="D13" s="133"/>
      <c r="E13" s="5" t="s">
        <v>11</v>
      </c>
      <c r="F13" s="2" t="s">
        <v>1595</v>
      </c>
      <c r="G13" s="2">
        <v>120</v>
      </c>
      <c r="H13" s="133"/>
      <c r="I13" s="5" t="s">
        <v>11</v>
      </c>
      <c r="J13" s="2" t="s">
        <v>1596</v>
      </c>
      <c r="K13" s="2">
        <v>145</v>
      </c>
      <c r="L13" s="133"/>
      <c r="M13" s="5" t="s">
        <v>11</v>
      </c>
      <c r="N13" s="2" t="s">
        <v>1597</v>
      </c>
      <c r="O13" s="2">
        <v>150</v>
      </c>
      <c r="P13" s="133"/>
      <c r="Q13" s="5" t="s">
        <v>11</v>
      </c>
      <c r="R13" s="2" t="s">
        <v>72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 t="s">
        <v>1598</v>
      </c>
      <c r="S15" s="25">
        <v>180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 t="s">
        <v>1599</v>
      </c>
      <c r="G16" s="2">
        <v>110</v>
      </c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18" t="s">
        <v>15</v>
      </c>
      <c r="B17" s="2" t="s">
        <v>1600</v>
      </c>
      <c r="C17" s="25">
        <v>155</v>
      </c>
      <c r="D17" s="133"/>
      <c r="E17" s="5" t="s">
        <v>15</v>
      </c>
      <c r="F17" s="2" t="s">
        <v>395</v>
      </c>
      <c r="G17" s="2">
        <v>120</v>
      </c>
      <c r="H17" s="133"/>
      <c r="I17" s="5" t="s">
        <v>15</v>
      </c>
      <c r="J17" s="2" t="s">
        <v>1601</v>
      </c>
      <c r="K17" s="2">
        <v>145</v>
      </c>
      <c r="L17" s="133"/>
      <c r="M17" s="5" t="s">
        <v>15</v>
      </c>
      <c r="N17" s="2"/>
      <c r="O17" s="2"/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1602</v>
      </c>
      <c r="C18" s="2">
        <v>135</v>
      </c>
      <c r="D18" s="133"/>
      <c r="E18" s="5" t="s">
        <v>16</v>
      </c>
      <c r="F18" s="2" t="s">
        <v>1603</v>
      </c>
      <c r="G18" s="2">
        <v>110</v>
      </c>
      <c r="H18" s="133"/>
      <c r="I18" s="18" t="s">
        <v>16</v>
      </c>
      <c r="J18" s="2" t="s">
        <v>1604</v>
      </c>
      <c r="K18" s="2">
        <v>150</v>
      </c>
      <c r="L18" s="133"/>
      <c r="M18" s="5" t="s">
        <v>16</v>
      </c>
      <c r="N18" s="2" t="s">
        <v>1605</v>
      </c>
      <c r="O18" s="2">
        <v>150</v>
      </c>
      <c r="P18" s="133"/>
      <c r="Q18" s="5" t="s">
        <v>16</v>
      </c>
      <c r="R18" s="2" t="s">
        <v>72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/>
      <c r="C19" s="2"/>
      <c r="D19" s="133"/>
      <c r="E19" s="5" t="s">
        <v>17</v>
      </c>
      <c r="F19" s="2" t="s">
        <v>706</v>
      </c>
      <c r="G19" s="2">
        <v>120</v>
      </c>
      <c r="H19" s="133"/>
      <c r="I19" s="5" t="s">
        <v>17</v>
      </c>
      <c r="J19" s="2" t="s">
        <v>1604</v>
      </c>
      <c r="K19" s="2">
        <v>150</v>
      </c>
      <c r="L19" s="133"/>
      <c r="M19" s="5" t="s">
        <v>17</v>
      </c>
      <c r="N19" s="2"/>
      <c r="O19" s="2"/>
      <c r="P19" s="133"/>
      <c r="Q19" s="5" t="s">
        <v>17</v>
      </c>
      <c r="R19" s="2" t="s">
        <v>1448</v>
      </c>
      <c r="S19" s="2">
        <v>130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52</v>
      </c>
      <c r="C20" s="2"/>
      <c r="D20" s="133"/>
      <c r="E20" s="5" t="s">
        <v>18</v>
      </c>
      <c r="F20" s="2" t="s">
        <v>1606</v>
      </c>
      <c r="G20" s="25">
        <v>185</v>
      </c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1607</v>
      </c>
      <c r="S20" s="25">
        <v>200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1608</v>
      </c>
      <c r="C21" s="2">
        <v>120</v>
      </c>
      <c r="D21" s="133"/>
      <c r="E21" s="5" t="s">
        <v>19</v>
      </c>
      <c r="F21" s="2" t="s">
        <v>1595</v>
      </c>
      <c r="G21" s="2">
        <v>120</v>
      </c>
      <c r="H21" s="133"/>
      <c r="I21" s="5" t="s">
        <v>19</v>
      </c>
      <c r="J21" s="2" t="s">
        <v>1592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1609</v>
      </c>
      <c r="C22" s="2">
        <f>60+30+15</f>
        <v>105</v>
      </c>
      <c r="D22" s="133"/>
      <c r="E22" s="5" t="s">
        <v>20</v>
      </c>
      <c r="F22" s="2" t="s">
        <v>1610</v>
      </c>
      <c r="G22" s="2">
        <v>110</v>
      </c>
      <c r="H22" s="133"/>
      <c r="I22" s="5" t="s">
        <v>20</v>
      </c>
      <c r="J22" s="2" t="s">
        <v>1601</v>
      </c>
      <c r="K22" s="2">
        <v>145</v>
      </c>
      <c r="L22" s="133"/>
      <c r="M22" s="5" t="s">
        <v>20</v>
      </c>
      <c r="N22" s="2" t="s">
        <v>1597</v>
      </c>
      <c r="O22" s="2">
        <v>150</v>
      </c>
      <c r="P22" s="133"/>
      <c r="Q22" s="5" t="s">
        <v>20</v>
      </c>
      <c r="R22" s="2" t="s">
        <v>1554</v>
      </c>
      <c r="S22" s="2">
        <v>130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18" t="s">
        <v>22</v>
      </c>
      <c r="F24" s="2" t="s">
        <v>1611</v>
      </c>
      <c r="G24" s="25">
        <f>110+75</f>
        <v>185</v>
      </c>
      <c r="H24" s="133"/>
      <c r="I24" s="5" t="s">
        <v>22</v>
      </c>
      <c r="J24" s="2" t="s">
        <v>1592</v>
      </c>
      <c r="K24" s="2">
        <v>150</v>
      </c>
      <c r="L24" s="133"/>
      <c r="M24" s="5" t="s">
        <v>22</v>
      </c>
      <c r="N24" s="2" t="s">
        <v>1589</v>
      </c>
      <c r="O24" s="2">
        <v>150</v>
      </c>
      <c r="P24" s="133"/>
      <c r="Q24" s="5" t="s">
        <v>22</v>
      </c>
      <c r="R24" s="2" t="s">
        <v>52</v>
      </c>
      <c r="S24" s="25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1612</v>
      </c>
      <c r="C25" s="2">
        <v>120</v>
      </c>
      <c r="D25" s="133"/>
      <c r="E25" s="5" t="s">
        <v>23</v>
      </c>
      <c r="F25" s="2" t="s">
        <v>1613</v>
      </c>
      <c r="G25" s="2">
        <v>120</v>
      </c>
      <c r="H25" s="133"/>
      <c r="I25" s="5" t="s">
        <v>23</v>
      </c>
      <c r="J25" s="2" t="s">
        <v>1592</v>
      </c>
      <c r="K25" s="2">
        <v>150</v>
      </c>
      <c r="L25" s="133"/>
      <c r="M25" s="5" t="s">
        <v>23</v>
      </c>
      <c r="N25" s="2" t="s">
        <v>1589</v>
      </c>
      <c r="O25" s="2">
        <v>150</v>
      </c>
      <c r="P25" s="133"/>
      <c r="Q25" s="5" t="s">
        <v>23</v>
      </c>
      <c r="R25" s="2" t="s">
        <v>1614</v>
      </c>
      <c r="S25" s="2">
        <v>130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 t="s">
        <v>1591</v>
      </c>
      <c r="C26" s="2">
        <v>130</v>
      </c>
      <c r="D26" s="133"/>
      <c r="E26" s="5" t="s">
        <v>24</v>
      </c>
      <c r="F26" s="2" t="s">
        <v>395</v>
      </c>
      <c r="G26" s="2">
        <v>120</v>
      </c>
      <c r="H26" s="133"/>
      <c r="I26" s="5" t="s">
        <v>24</v>
      </c>
      <c r="J26" s="2" t="s">
        <v>1615</v>
      </c>
      <c r="K26" s="2">
        <v>80</v>
      </c>
      <c r="L26" s="133"/>
      <c r="M26" s="5" t="s">
        <v>24</v>
      </c>
      <c r="N26" s="2" t="s">
        <v>1589</v>
      </c>
      <c r="O26" s="2">
        <v>150</v>
      </c>
      <c r="P26" s="133"/>
      <c r="Q26" s="5" t="s">
        <v>24</v>
      </c>
      <c r="R26" s="2" t="s">
        <v>1345</v>
      </c>
      <c r="S26" s="2">
        <v>130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1616</v>
      </c>
      <c r="C27" s="2">
        <v>140</v>
      </c>
      <c r="D27" s="133"/>
      <c r="E27" s="5" t="s">
        <v>25</v>
      </c>
      <c r="F27" s="2" t="s">
        <v>395</v>
      </c>
      <c r="G27" s="2">
        <v>120</v>
      </c>
      <c r="H27" s="133"/>
      <c r="I27" s="5" t="s">
        <v>25</v>
      </c>
      <c r="J27" s="2" t="s">
        <v>1592</v>
      </c>
      <c r="K27" s="2">
        <v>150</v>
      </c>
      <c r="L27" s="133"/>
      <c r="M27" s="5" t="s">
        <v>25</v>
      </c>
      <c r="N27" s="2" t="s">
        <v>1605</v>
      </c>
      <c r="O27" s="2">
        <v>150</v>
      </c>
      <c r="P27" s="133"/>
      <c r="Q27" s="5" t="s">
        <v>25</v>
      </c>
      <c r="R27" s="2" t="s">
        <v>1448</v>
      </c>
      <c r="S27" s="2">
        <v>130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 t="s">
        <v>1595</v>
      </c>
      <c r="G28" s="2">
        <v>120</v>
      </c>
      <c r="H28" s="133"/>
      <c r="I28" s="5" t="s">
        <v>26</v>
      </c>
      <c r="J28" s="2" t="s">
        <v>1592</v>
      </c>
      <c r="K28" s="2">
        <v>150</v>
      </c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1602</v>
      </c>
      <c r="C29" s="2">
        <v>135</v>
      </c>
      <c r="D29" s="133"/>
      <c r="E29" s="5" t="s">
        <v>27</v>
      </c>
      <c r="F29" s="2" t="s">
        <v>1617</v>
      </c>
      <c r="G29" s="2">
        <v>110</v>
      </c>
      <c r="H29" s="133"/>
      <c r="I29" s="5" t="s">
        <v>27</v>
      </c>
      <c r="J29" s="2" t="s">
        <v>1618</v>
      </c>
      <c r="K29" s="2">
        <v>150</v>
      </c>
      <c r="L29" s="133"/>
      <c r="M29" s="5" t="s">
        <v>27</v>
      </c>
      <c r="N29" s="2" t="s">
        <v>1589</v>
      </c>
      <c r="O29" s="2">
        <v>150</v>
      </c>
      <c r="P29" s="133"/>
      <c r="Q29" s="5" t="s">
        <v>27</v>
      </c>
      <c r="R29" s="2" t="s">
        <v>1567</v>
      </c>
      <c r="S29" s="2">
        <v>130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1616</v>
      </c>
      <c r="C31" s="2">
        <v>140</v>
      </c>
      <c r="D31" s="133"/>
      <c r="E31" s="5" t="s">
        <v>29</v>
      </c>
      <c r="F31" s="2" t="s">
        <v>395</v>
      </c>
      <c r="G31" s="2">
        <v>120</v>
      </c>
      <c r="H31" s="133"/>
      <c r="I31" s="5" t="s">
        <v>29</v>
      </c>
      <c r="J31" s="2" t="s">
        <v>1604</v>
      </c>
      <c r="K31" s="2">
        <v>150</v>
      </c>
      <c r="L31" s="133"/>
      <c r="M31" s="5" t="s">
        <v>29</v>
      </c>
      <c r="N31" s="2" t="s">
        <v>1605</v>
      </c>
      <c r="O31" s="2">
        <v>150</v>
      </c>
      <c r="P31" s="133"/>
      <c r="Q31" s="5" t="s">
        <v>29</v>
      </c>
      <c r="R31" s="2" t="s">
        <v>1345</v>
      </c>
      <c r="S31" s="2">
        <v>130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1619</v>
      </c>
      <c r="C32" s="2">
        <v>150</v>
      </c>
      <c r="D32" s="133"/>
      <c r="E32" s="5" t="s">
        <v>30</v>
      </c>
      <c r="F32" s="2" t="s">
        <v>1620</v>
      </c>
      <c r="G32" s="2">
        <v>120</v>
      </c>
      <c r="H32" s="133"/>
      <c r="I32" s="5" t="s">
        <v>30</v>
      </c>
      <c r="J32" s="2" t="s">
        <v>1592</v>
      </c>
      <c r="K32" s="2">
        <v>150</v>
      </c>
      <c r="L32" s="133"/>
      <c r="M32" s="5" t="s">
        <v>30</v>
      </c>
      <c r="N32" s="2" t="s">
        <v>1621</v>
      </c>
      <c r="O32" s="2">
        <v>150</v>
      </c>
      <c r="P32" s="133"/>
      <c r="Q32" s="5" t="s">
        <v>30</v>
      </c>
      <c r="R32" s="2" t="s">
        <v>52</v>
      </c>
      <c r="S32" s="2"/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31</v>
      </c>
      <c r="B33" s="2"/>
      <c r="C33" s="2"/>
      <c r="D33" s="133"/>
      <c r="E33" s="2" t="s">
        <v>31</v>
      </c>
      <c r="F33" s="2" t="s">
        <v>1301</v>
      </c>
      <c r="G33" s="2"/>
      <c r="H33" s="133"/>
      <c r="I33" s="2" t="s">
        <v>31</v>
      </c>
      <c r="J33" s="2" t="s">
        <v>1622</v>
      </c>
      <c r="K33" s="2">
        <v>150</v>
      </c>
      <c r="L33" s="133"/>
      <c r="M33" s="2" t="s">
        <v>31</v>
      </c>
      <c r="N33" s="2" t="s">
        <v>1623</v>
      </c>
      <c r="O33" s="2">
        <v>150</v>
      </c>
      <c r="P33" s="133"/>
      <c r="Q33" s="2" t="s">
        <v>31</v>
      </c>
      <c r="R33" s="2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32</v>
      </c>
      <c r="B34" s="2" t="s">
        <v>1624</v>
      </c>
      <c r="C34" s="2">
        <v>140</v>
      </c>
      <c r="D34" s="133"/>
      <c r="E34" s="2" t="s">
        <v>32</v>
      </c>
      <c r="F34" s="2" t="s">
        <v>395</v>
      </c>
      <c r="G34" s="2">
        <v>120</v>
      </c>
      <c r="H34" s="133"/>
      <c r="I34" s="2" t="s">
        <v>32</v>
      </c>
      <c r="J34" s="10" t="s">
        <v>1625</v>
      </c>
      <c r="K34" s="2">
        <v>150</v>
      </c>
      <c r="L34" s="133"/>
      <c r="M34" s="2" t="s">
        <v>32</v>
      </c>
      <c r="N34" s="2" t="s">
        <v>1626</v>
      </c>
      <c r="O34" s="2">
        <v>150</v>
      </c>
      <c r="P34" s="133"/>
      <c r="Q34" s="2" t="s">
        <v>32</v>
      </c>
      <c r="R34" s="2" t="s">
        <v>1627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33</v>
      </c>
      <c r="B35" s="2" t="s">
        <v>1628</v>
      </c>
      <c r="C35" s="2">
        <v>140</v>
      </c>
      <c r="D35" s="133"/>
      <c r="E35" s="2" t="s">
        <v>33</v>
      </c>
      <c r="F35" s="5" t="s">
        <v>1629</v>
      </c>
      <c r="G35" s="19">
        <v>110</v>
      </c>
      <c r="H35" s="133"/>
      <c r="I35" s="2" t="s">
        <v>33</v>
      </c>
      <c r="J35" s="2" t="s">
        <v>1604</v>
      </c>
      <c r="K35" s="2">
        <v>150</v>
      </c>
      <c r="L35" s="133"/>
      <c r="M35" s="21" t="s">
        <v>33</v>
      </c>
      <c r="N35" s="2" t="s">
        <v>1589</v>
      </c>
      <c r="O35" s="2">
        <v>150</v>
      </c>
      <c r="P35" s="133"/>
      <c r="Q35" s="2" t="s">
        <v>33</v>
      </c>
      <c r="R35" s="2" t="s">
        <v>1448</v>
      </c>
      <c r="S35" s="2">
        <v>130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34</v>
      </c>
      <c r="B36" s="2" t="s">
        <v>1630</v>
      </c>
      <c r="C36" s="2">
        <v>145</v>
      </c>
      <c r="D36" s="128"/>
      <c r="E36" s="2" t="s">
        <v>34</v>
      </c>
      <c r="F36" s="2" t="s">
        <v>1631</v>
      </c>
      <c r="G36" s="2">
        <v>120</v>
      </c>
      <c r="H36" s="128"/>
      <c r="I36" s="2" t="s">
        <v>34</v>
      </c>
      <c r="J36" s="2" t="s">
        <v>1632</v>
      </c>
      <c r="K36" s="2">
        <v>145</v>
      </c>
      <c r="L36" s="128"/>
      <c r="M36" s="2" t="s">
        <v>34</v>
      </c>
      <c r="N36" s="2" t="s">
        <v>1589</v>
      </c>
      <c r="O36" s="2">
        <v>150</v>
      </c>
      <c r="P36" s="128"/>
      <c r="Q36" s="2" t="s">
        <v>34</v>
      </c>
      <c r="R36" s="2" t="s">
        <v>1361</v>
      </c>
      <c r="S36" s="2">
        <v>130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35</v>
      </c>
      <c r="B37" s="2" t="s">
        <v>1586</v>
      </c>
      <c r="C37" s="2">
        <v>125</v>
      </c>
      <c r="D37" s="11"/>
      <c r="E37" s="2" t="s">
        <v>35</v>
      </c>
      <c r="F37" s="2" t="s">
        <v>1595</v>
      </c>
      <c r="G37" s="2">
        <v>120</v>
      </c>
      <c r="H37" s="11"/>
      <c r="I37" s="2" t="s">
        <v>35</v>
      </c>
      <c r="J37" s="2" t="s">
        <v>1592</v>
      </c>
      <c r="K37" s="2">
        <v>150</v>
      </c>
      <c r="L37" s="11"/>
      <c r="M37" s="2" t="s">
        <v>35</v>
      </c>
      <c r="N37" s="2" t="s">
        <v>1589</v>
      </c>
      <c r="O37" s="2">
        <v>150</v>
      </c>
      <c r="P37" s="11"/>
      <c r="Q37" s="2" t="s">
        <v>35</v>
      </c>
      <c r="R37" s="2" t="s">
        <v>1448</v>
      </c>
      <c r="S37" s="2">
        <v>130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36</v>
      </c>
      <c r="B38" s="2" t="s">
        <v>1633</v>
      </c>
      <c r="C38" s="2">
        <v>90</v>
      </c>
      <c r="D38" s="11"/>
      <c r="E38" s="2" t="s">
        <v>36</v>
      </c>
      <c r="F38" s="2" t="s">
        <v>395</v>
      </c>
      <c r="G38" s="2">
        <v>120</v>
      </c>
      <c r="H38" s="11"/>
      <c r="I38" s="2" t="s">
        <v>36</v>
      </c>
      <c r="J38" s="2" t="s">
        <v>1632</v>
      </c>
      <c r="K38" s="2">
        <v>145</v>
      </c>
      <c r="L38" s="11"/>
      <c r="M38" s="2" t="s">
        <v>36</v>
      </c>
      <c r="N38" s="2" t="s">
        <v>1589</v>
      </c>
      <c r="O38" s="2">
        <v>150</v>
      </c>
      <c r="P38" s="11"/>
      <c r="Q38" s="2" t="s">
        <v>36</v>
      </c>
      <c r="R38" s="2" t="s">
        <v>1448</v>
      </c>
      <c r="S38" s="2">
        <v>130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5.75" customHeight="1">
      <c r="A39" s="12" t="s">
        <v>37</v>
      </c>
      <c r="B39" s="12"/>
      <c r="C39" s="4">
        <f>SUM((C1:C38))</f>
        <v>2320</v>
      </c>
      <c r="D39" s="12"/>
      <c r="E39" s="12" t="s">
        <v>37</v>
      </c>
      <c r="F39" s="12"/>
      <c r="G39" s="4">
        <f>SUM((G1:G38))</f>
        <v>2840</v>
      </c>
      <c r="H39" s="12"/>
      <c r="I39" s="12" t="s">
        <v>37</v>
      </c>
      <c r="J39" s="12"/>
      <c r="K39" s="4">
        <f>SUM((K1:K38))</f>
        <v>3195</v>
      </c>
      <c r="L39" s="12"/>
      <c r="M39" s="12" t="s">
        <v>37</v>
      </c>
      <c r="N39" s="12"/>
      <c r="O39" s="4">
        <f>SUM((O1:O38))</f>
        <v>2860</v>
      </c>
      <c r="P39" s="12"/>
      <c r="Q39" s="12" t="s">
        <v>37</v>
      </c>
      <c r="R39" s="12"/>
      <c r="S39" s="4">
        <f>SUM((S1:S38))</f>
        <v>2360</v>
      </c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5.75" customHeight="1">
      <c r="A40" s="12" t="s">
        <v>38</v>
      </c>
      <c r="B40" s="12"/>
      <c r="C40" s="12">
        <v>2295</v>
      </c>
      <c r="D40" s="12"/>
      <c r="E40" s="12" t="s">
        <v>38</v>
      </c>
      <c r="F40" s="12"/>
      <c r="G40" s="12">
        <v>2840</v>
      </c>
      <c r="H40" s="12"/>
      <c r="I40" s="12" t="s">
        <v>38</v>
      </c>
      <c r="J40" s="12"/>
      <c r="K40" s="12">
        <v>3130</v>
      </c>
      <c r="L40" s="12"/>
      <c r="M40" s="12" t="s">
        <v>38</v>
      </c>
      <c r="N40" s="12"/>
      <c r="O40" s="12">
        <v>2860</v>
      </c>
      <c r="P40" s="12"/>
      <c r="Q40" s="12" t="s">
        <v>38</v>
      </c>
      <c r="R40" s="12"/>
      <c r="S40" s="12">
        <v>2360</v>
      </c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39</v>
      </c>
      <c r="B41" s="12"/>
      <c r="C41" s="12">
        <f>SUMIF(C3:C36, "&gt;150")-COUNTIF(C3:C36, "&gt;150")*150</f>
        <v>5</v>
      </c>
      <c r="D41" s="12"/>
      <c r="E41" s="12" t="s">
        <v>39</v>
      </c>
      <c r="F41" s="12"/>
      <c r="G41" s="12">
        <f>SUMIF(G1:G38, "&gt;150")-COUNTIF(G1:G36, "&gt;150")*150</f>
        <v>70</v>
      </c>
      <c r="H41" s="12"/>
      <c r="I41" s="12" t="s">
        <v>39</v>
      </c>
      <c r="J41" s="12"/>
      <c r="K41" s="12">
        <f>SUMIF(K1:K38, "&gt;150")-COUNTIF(K1:K36, "&gt;150")*150</f>
        <v>0</v>
      </c>
      <c r="L41" s="12"/>
      <c r="M41" s="12" t="s">
        <v>39</v>
      </c>
      <c r="N41" s="12"/>
      <c r="O41" s="12">
        <f>SUMIF(O1:O38, "&gt;150")-COUNTIF(O1:O36, "&gt;150")*150</f>
        <v>10</v>
      </c>
      <c r="P41" s="12"/>
      <c r="Q41" s="12" t="s">
        <v>39</v>
      </c>
      <c r="R41" s="12"/>
      <c r="S41" s="12">
        <f>SUMIF(S1:S38, "&gt;150")-COUNTIF(S1:S36, "&gt;150")*150</f>
        <v>110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40</v>
      </c>
      <c r="B42" s="12"/>
      <c r="C42" s="12">
        <f>C40-C41</f>
        <v>2290</v>
      </c>
      <c r="D42" s="12"/>
      <c r="E42" s="12" t="s">
        <v>40</v>
      </c>
      <c r="F42" s="12"/>
      <c r="G42" s="12">
        <f>G40-G41</f>
        <v>2770</v>
      </c>
      <c r="H42" s="12"/>
      <c r="I42" s="12" t="s">
        <v>40</v>
      </c>
      <c r="J42" s="12"/>
      <c r="K42" s="12">
        <f>K40-K41</f>
        <v>3130</v>
      </c>
      <c r="L42" s="12"/>
      <c r="M42" s="12" t="s">
        <v>40</v>
      </c>
      <c r="N42" s="12"/>
      <c r="O42" s="12">
        <f>O40-O41</f>
        <v>2850</v>
      </c>
      <c r="P42" s="12"/>
      <c r="Q42" s="12" t="s">
        <v>40</v>
      </c>
      <c r="R42" s="12"/>
      <c r="S42" s="12">
        <f>S40-S41</f>
        <v>2250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">
    <cfRule type="cellIs" dxfId="40" priority="1" operator="greaterThan">
      <formula>150</formula>
    </cfRule>
  </conditionalFormatting>
  <conditionalFormatting sqref="C3:C38 G3:G38 K3:K38 O3:O38 S3:S38">
    <cfRule type="cellIs" dxfId="39" priority="2" operator="greaterThan">
      <formula>150</formula>
    </cfRule>
  </conditionalFormatting>
  <hyperlinks>
    <hyperlink ref="B2" r:id="rId1" xr:uid="{00000000-0004-0000-2000-000000000000}"/>
    <hyperlink ref="F2" r:id="rId2" xr:uid="{00000000-0004-0000-2000-000001000000}"/>
    <hyperlink ref="J2" r:id="rId3" xr:uid="{00000000-0004-0000-2000-000002000000}"/>
    <hyperlink ref="N2" r:id="rId4" xr:uid="{00000000-0004-0000-2000-000003000000}"/>
    <hyperlink ref="R2" r:id="rId5" xr:uid="{00000000-0004-0000-2000-000004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D1008"/>
  <sheetViews>
    <sheetView workbookViewId="0"/>
  </sheetViews>
  <sheetFormatPr baseColWidth="10" defaultColWidth="12.6640625" defaultRowHeight="15.75" customHeight="1"/>
  <cols>
    <col min="2" max="2" width="64.1640625" customWidth="1"/>
    <col min="4" max="4" width="4.83203125" customWidth="1"/>
    <col min="6" max="6" width="43.33203125" customWidth="1"/>
    <col min="8" max="8" width="5.1640625" customWidth="1"/>
    <col min="10" max="10" width="19.6640625" customWidth="1"/>
    <col min="12" max="12" width="4.33203125" customWidth="1"/>
    <col min="14" max="14" width="20.5" customWidth="1"/>
    <col min="16" max="16" width="4.83203125" customWidth="1"/>
    <col min="18" max="18" width="30.6640625" customWidth="1"/>
  </cols>
  <sheetData>
    <row r="1" spans="1:30" ht="17">
      <c r="A1" s="127"/>
      <c r="B1" s="129">
        <v>45838</v>
      </c>
      <c r="C1" s="130"/>
      <c r="D1" s="127"/>
      <c r="E1" s="127"/>
      <c r="F1" s="129">
        <v>45839</v>
      </c>
      <c r="G1" s="130"/>
      <c r="H1" s="127"/>
      <c r="I1" s="127"/>
      <c r="J1" s="129">
        <v>45840</v>
      </c>
      <c r="K1" s="130"/>
      <c r="L1" s="127"/>
      <c r="M1" s="127"/>
      <c r="N1" s="129">
        <v>45841</v>
      </c>
      <c r="O1" s="130"/>
      <c r="P1" s="143"/>
      <c r="Q1" s="127"/>
      <c r="R1" s="129">
        <v>45842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1634</v>
      </c>
      <c r="C2" s="2" t="s">
        <v>0</v>
      </c>
      <c r="D2" s="133"/>
      <c r="E2" s="128"/>
      <c r="F2" s="15" t="s">
        <v>283</v>
      </c>
      <c r="G2" s="2" t="s">
        <v>0</v>
      </c>
      <c r="H2" s="133"/>
      <c r="I2" s="128"/>
      <c r="J2" s="100" t="s">
        <v>1235</v>
      </c>
      <c r="K2" s="2" t="s">
        <v>0</v>
      </c>
      <c r="L2" s="133"/>
      <c r="M2" s="128"/>
      <c r="N2" s="26" t="s">
        <v>1635</v>
      </c>
      <c r="O2" s="2" t="s">
        <v>0</v>
      </c>
      <c r="P2" s="133"/>
      <c r="Q2" s="128"/>
      <c r="R2" s="2" t="s">
        <v>1636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1637</v>
      </c>
      <c r="C3" s="25">
        <v>229</v>
      </c>
      <c r="D3" s="133"/>
      <c r="E3" s="5" t="s">
        <v>1</v>
      </c>
      <c r="F3" s="2" t="s">
        <v>1638</v>
      </c>
      <c r="G3" s="2">
        <v>144</v>
      </c>
      <c r="H3" s="133"/>
      <c r="I3" s="5" t="s">
        <v>1</v>
      </c>
      <c r="J3" s="2"/>
      <c r="K3" s="2">
        <v>150</v>
      </c>
      <c r="L3" s="133"/>
      <c r="M3" s="5" t="s">
        <v>1</v>
      </c>
      <c r="N3" s="2"/>
      <c r="O3" s="2"/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1639</v>
      </c>
      <c r="S4" s="25">
        <f>165+70</f>
        <v>235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1640</v>
      </c>
      <c r="O5" s="2">
        <v>138</v>
      </c>
      <c r="P5" s="133"/>
      <c r="Q5" s="5" t="s">
        <v>3</v>
      </c>
      <c r="R5" s="2" t="s">
        <v>1641</v>
      </c>
      <c r="S5" s="25">
        <f>110+45</f>
        <v>155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1642</v>
      </c>
      <c r="S6" s="2">
        <v>130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18" t="s">
        <v>6</v>
      </c>
      <c r="R8" s="2" t="s">
        <v>1643</v>
      </c>
      <c r="S8" s="2">
        <f>130+15</f>
        <v>145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1644</v>
      </c>
      <c r="C10" s="2">
        <v>144</v>
      </c>
      <c r="D10" s="133"/>
      <c r="E10" s="5" t="s">
        <v>8</v>
      </c>
      <c r="F10" s="2" t="s">
        <v>287</v>
      </c>
      <c r="G10" s="2">
        <v>150</v>
      </c>
      <c r="H10" s="133"/>
      <c r="I10" s="5" t="s">
        <v>8</v>
      </c>
      <c r="J10" s="2" t="s">
        <v>1645</v>
      </c>
      <c r="K10" s="2">
        <v>150</v>
      </c>
      <c r="L10" s="133"/>
      <c r="M10" s="5" t="s">
        <v>8</v>
      </c>
      <c r="N10" s="2" t="s">
        <v>1646</v>
      </c>
      <c r="O10" s="2">
        <v>148</v>
      </c>
      <c r="P10" s="133"/>
      <c r="Q10" s="5" t="s">
        <v>8</v>
      </c>
      <c r="R10" s="2" t="s">
        <v>1647</v>
      </c>
      <c r="S10" s="2">
        <f>70+45+15-45</f>
        <v>85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 t="s">
        <v>1648</v>
      </c>
      <c r="C13" s="25">
        <v>180</v>
      </c>
      <c r="D13" s="133"/>
      <c r="E13" s="5" t="s">
        <v>11</v>
      </c>
      <c r="F13" s="2" t="s">
        <v>292</v>
      </c>
      <c r="G13" s="2">
        <v>140</v>
      </c>
      <c r="H13" s="133"/>
      <c r="I13" s="5" t="s">
        <v>11</v>
      </c>
      <c r="J13" s="2" t="s">
        <v>1645</v>
      </c>
      <c r="K13" s="2">
        <v>150</v>
      </c>
      <c r="L13" s="133"/>
      <c r="M13" s="5" t="s">
        <v>11</v>
      </c>
      <c r="N13" s="2" t="s">
        <v>1646</v>
      </c>
      <c r="O13" s="2">
        <v>148</v>
      </c>
      <c r="P13" s="133"/>
      <c r="Q13" s="5" t="s">
        <v>11</v>
      </c>
      <c r="R13" s="2" t="s">
        <v>1649</v>
      </c>
      <c r="S13" s="2">
        <v>120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 t="s">
        <v>1650</v>
      </c>
      <c r="G15" s="25">
        <v>200</v>
      </c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1651</v>
      </c>
      <c r="C17" s="25">
        <v>183</v>
      </c>
      <c r="D17" s="133"/>
      <c r="E17" s="5" t="s">
        <v>15</v>
      </c>
      <c r="F17" s="2" t="s">
        <v>1652</v>
      </c>
      <c r="G17" s="2">
        <v>140</v>
      </c>
      <c r="H17" s="133"/>
      <c r="I17" s="5" t="s">
        <v>15</v>
      </c>
      <c r="J17" s="2" t="s">
        <v>1302</v>
      </c>
      <c r="K17" s="2">
        <v>130</v>
      </c>
      <c r="L17" s="133"/>
      <c r="M17" s="5" t="s">
        <v>15</v>
      </c>
      <c r="N17" s="2" t="s">
        <v>1646</v>
      </c>
      <c r="O17" s="2">
        <v>148</v>
      </c>
      <c r="P17" s="133"/>
      <c r="Q17" s="5" t="s">
        <v>15</v>
      </c>
      <c r="R17" s="2" t="s">
        <v>1301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102" t="s">
        <v>1653</v>
      </c>
      <c r="C18" s="103">
        <v>229</v>
      </c>
      <c r="D18" s="133"/>
      <c r="E18" s="5" t="s">
        <v>16</v>
      </c>
      <c r="F18" s="2" t="s">
        <v>1654</v>
      </c>
      <c r="G18" s="2">
        <v>150</v>
      </c>
      <c r="H18" s="133"/>
      <c r="I18" s="5" t="s">
        <v>16</v>
      </c>
      <c r="J18" s="2" t="s">
        <v>1655</v>
      </c>
      <c r="K18" s="2">
        <v>150</v>
      </c>
      <c r="L18" s="133"/>
      <c r="M18" s="5" t="s">
        <v>16</v>
      </c>
      <c r="N18" s="2" t="s">
        <v>51</v>
      </c>
      <c r="O18" s="2"/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18" t="s">
        <v>17</v>
      </c>
      <c r="B19" s="2" t="s">
        <v>1651</v>
      </c>
      <c r="C19" s="25">
        <v>183</v>
      </c>
      <c r="D19" s="133"/>
      <c r="E19" s="5" t="s">
        <v>17</v>
      </c>
      <c r="F19" s="2" t="s">
        <v>1656</v>
      </c>
      <c r="G19" s="25">
        <v>175</v>
      </c>
      <c r="H19" s="133"/>
      <c r="I19" s="5" t="s">
        <v>17</v>
      </c>
      <c r="J19" s="2" t="s">
        <v>1655</v>
      </c>
      <c r="K19" s="2">
        <v>150</v>
      </c>
      <c r="L19" s="133"/>
      <c r="M19" s="5" t="s">
        <v>17</v>
      </c>
      <c r="N19" s="2" t="s">
        <v>1657</v>
      </c>
      <c r="O19" s="2">
        <v>128</v>
      </c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1637</v>
      </c>
      <c r="C20" s="25">
        <v>229</v>
      </c>
      <c r="D20" s="133"/>
      <c r="E20" s="18" t="s">
        <v>18</v>
      </c>
      <c r="F20" s="2" t="s">
        <v>1652</v>
      </c>
      <c r="G20" s="2">
        <v>140</v>
      </c>
      <c r="H20" s="133"/>
      <c r="I20" s="5" t="s">
        <v>18</v>
      </c>
      <c r="J20" s="2" t="s">
        <v>1269</v>
      </c>
      <c r="K20" s="2">
        <v>120</v>
      </c>
      <c r="L20" s="133"/>
      <c r="M20" s="5" t="s">
        <v>18</v>
      </c>
      <c r="N20" s="2" t="s">
        <v>1658</v>
      </c>
      <c r="O20" s="2">
        <v>148</v>
      </c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1644</v>
      </c>
      <c r="C21" s="2">
        <v>144</v>
      </c>
      <c r="D21" s="133"/>
      <c r="E21" s="5" t="s">
        <v>19</v>
      </c>
      <c r="F21" s="2" t="s">
        <v>1659</v>
      </c>
      <c r="G21" s="2">
        <v>150</v>
      </c>
      <c r="H21" s="133"/>
      <c r="I21" s="18" t="s">
        <v>19</v>
      </c>
      <c r="J21" s="2" t="s">
        <v>1655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1660</v>
      </c>
      <c r="C22" s="25">
        <v>159</v>
      </c>
      <c r="D22" s="133"/>
      <c r="E22" s="5" t="s">
        <v>20</v>
      </c>
      <c r="F22" s="2" t="s">
        <v>1661</v>
      </c>
      <c r="G22" s="2">
        <v>140</v>
      </c>
      <c r="H22" s="133"/>
      <c r="I22" s="5" t="s">
        <v>20</v>
      </c>
      <c r="J22" s="2"/>
      <c r="K22" s="25">
        <v>155</v>
      </c>
      <c r="L22" s="133"/>
      <c r="M22" s="5" t="s">
        <v>20</v>
      </c>
      <c r="N22" s="2" t="s">
        <v>1662</v>
      </c>
      <c r="O22" s="2">
        <f>110+29</f>
        <v>139</v>
      </c>
      <c r="P22" s="133"/>
      <c r="Q22" s="5" t="s">
        <v>20</v>
      </c>
      <c r="R22" s="2" t="s">
        <v>1663</v>
      </c>
      <c r="S22" s="2">
        <v>145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1664</v>
      </c>
      <c r="G23" s="2">
        <v>140</v>
      </c>
      <c r="H23" s="133"/>
      <c r="I23" s="5" t="s">
        <v>21</v>
      </c>
      <c r="J23" s="2" t="s">
        <v>1655</v>
      </c>
      <c r="K23" s="2">
        <v>150</v>
      </c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1665</v>
      </c>
      <c r="C24" s="25">
        <v>263</v>
      </c>
      <c r="D24" s="133"/>
      <c r="E24" s="5" t="s">
        <v>22</v>
      </c>
      <c r="F24" s="2" t="s">
        <v>1666</v>
      </c>
      <c r="G24" s="2">
        <f t="shared" ref="G24:G25" si="0">140+10</f>
        <v>150</v>
      </c>
      <c r="H24" s="133"/>
      <c r="I24" s="5" t="s">
        <v>22</v>
      </c>
      <c r="J24" s="2" t="s">
        <v>1667</v>
      </c>
      <c r="K24" s="25">
        <v>165</v>
      </c>
      <c r="L24" s="133"/>
      <c r="M24" s="5" t="s">
        <v>22</v>
      </c>
      <c r="N24" s="2" t="s">
        <v>1668</v>
      </c>
      <c r="O24" s="25">
        <f>138+29</f>
        <v>167</v>
      </c>
      <c r="P24" s="133"/>
      <c r="Q24" s="5" t="s">
        <v>22</v>
      </c>
      <c r="R24" s="2" t="s">
        <v>1669</v>
      </c>
      <c r="S24" s="25">
        <v>155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104" t="s">
        <v>1670</v>
      </c>
      <c r="C25" s="25">
        <v>193</v>
      </c>
      <c r="D25" s="133"/>
      <c r="E25" s="5" t="s">
        <v>23</v>
      </c>
      <c r="F25" s="2" t="s">
        <v>1671</v>
      </c>
      <c r="G25" s="2">
        <f t="shared" si="0"/>
        <v>150</v>
      </c>
      <c r="H25" s="133"/>
      <c r="I25" s="5" t="s">
        <v>23</v>
      </c>
      <c r="J25" s="2" t="s">
        <v>1280</v>
      </c>
      <c r="K25" s="2">
        <v>135</v>
      </c>
      <c r="L25" s="133"/>
      <c r="M25" s="5" t="s">
        <v>23</v>
      </c>
      <c r="N25" s="2" t="s">
        <v>1672</v>
      </c>
      <c r="O25" s="25">
        <v>177</v>
      </c>
      <c r="P25" s="133"/>
      <c r="Q25" s="5" t="s">
        <v>23</v>
      </c>
      <c r="R25" s="2" t="s">
        <v>1673</v>
      </c>
      <c r="S25" s="2">
        <f>130+15</f>
        <v>145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1674</v>
      </c>
      <c r="C27" s="2">
        <v>144</v>
      </c>
      <c r="D27" s="133"/>
      <c r="E27" s="5" t="s">
        <v>25</v>
      </c>
      <c r="F27" s="2" t="s">
        <v>287</v>
      </c>
      <c r="G27" s="2">
        <v>150</v>
      </c>
      <c r="H27" s="133"/>
      <c r="I27" s="5" t="s">
        <v>25</v>
      </c>
      <c r="J27" s="2" t="s">
        <v>1645</v>
      </c>
      <c r="K27" s="2">
        <v>150</v>
      </c>
      <c r="L27" s="133"/>
      <c r="M27" s="5" t="s">
        <v>25</v>
      </c>
      <c r="N27" s="2" t="s">
        <v>1658</v>
      </c>
      <c r="O27" s="2">
        <v>148</v>
      </c>
      <c r="P27" s="133"/>
      <c r="Q27" s="5" t="s">
        <v>25</v>
      </c>
      <c r="R27" s="2" t="s">
        <v>1675</v>
      </c>
      <c r="S27" s="25" t="s">
        <v>500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1651</v>
      </c>
      <c r="C28" s="25">
        <v>183</v>
      </c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1676</v>
      </c>
      <c r="C29" s="2">
        <v>144</v>
      </c>
      <c r="D29" s="133"/>
      <c r="E29" s="5" t="s">
        <v>27</v>
      </c>
      <c r="F29" s="2" t="s">
        <v>1677</v>
      </c>
      <c r="G29" s="2">
        <v>145</v>
      </c>
      <c r="H29" s="133"/>
      <c r="I29" s="5" t="s">
        <v>27</v>
      </c>
      <c r="J29" s="2" t="s">
        <v>1655</v>
      </c>
      <c r="K29" s="2">
        <v>150</v>
      </c>
      <c r="L29" s="133"/>
      <c r="M29" s="5" t="s">
        <v>27</v>
      </c>
      <c r="N29" s="2" t="s">
        <v>1646</v>
      </c>
      <c r="O29" s="2">
        <v>148</v>
      </c>
      <c r="P29" s="133"/>
      <c r="Q29" s="5" t="s">
        <v>27</v>
      </c>
      <c r="R29" s="2" t="s">
        <v>52</v>
      </c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 t="s">
        <v>1340</v>
      </c>
      <c r="G30" s="2">
        <v>140</v>
      </c>
      <c r="H30" s="133"/>
      <c r="I30" s="5" t="s">
        <v>28</v>
      </c>
      <c r="J30" s="2" t="s">
        <v>1293</v>
      </c>
      <c r="K30" s="2">
        <v>145</v>
      </c>
      <c r="L30" s="133"/>
      <c r="M30" s="18" t="s">
        <v>28</v>
      </c>
      <c r="N30" s="2" t="s">
        <v>1658</v>
      </c>
      <c r="O30" s="2">
        <v>148</v>
      </c>
      <c r="P30" s="133"/>
      <c r="Q30" s="5" t="s">
        <v>28</v>
      </c>
      <c r="R30" s="2" t="s">
        <v>72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1676</v>
      </c>
      <c r="C31" s="2">
        <v>144</v>
      </c>
      <c r="D31" s="133"/>
      <c r="E31" s="5" t="s">
        <v>29</v>
      </c>
      <c r="F31" s="2" t="s">
        <v>287</v>
      </c>
      <c r="G31" s="2">
        <v>150</v>
      </c>
      <c r="H31" s="133"/>
      <c r="I31" s="5" t="s">
        <v>29</v>
      </c>
      <c r="J31" s="2" t="s">
        <v>1302</v>
      </c>
      <c r="K31" s="2">
        <v>130</v>
      </c>
      <c r="L31" s="133"/>
      <c r="M31" s="5" t="s">
        <v>29</v>
      </c>
      <c r="N31" s="2" t="s">
        <v>1658</v>
      </c>
      <c r="O31" s="2">
        <v>148</v>
      </c>
      <c r="P31" s="133"/>
      <c r="Q31" s="5" t="s">
        <v>29</v>
      </c>
      <c r="R31" s="2" t="s">
        <v>1675</v>
      </c>
      <c r="S31" s="25">
        <v>165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1678</v>
      </c>
      <c r="C32" s="25">
        <v>179</v>
      </c>
      <c r="D32" s="133"/>
      <c r="E32" s="5" t="s">
        <v>30</v>
      </c>
      <c r="F32" s="2" t="s">
        <v>1638</v>
      </c>
      <c r="G32" s="2">
        <v>144</v>
      </c>
      <c r="H32" s="133"/>
      <c r="I32" s="5" t="s">
        <v>30</v>
      </c>
      <c r="J32" s="2" t="s">
        <v>1679</v>
      </c>
      <c r="K32" s="2">
        <v>150</v>
      </c>
      <c r="L32" s="133"/>
      <c r="M32" s="5" t="s">
        <v>30</v>
      </c>
      <c r="N32" s="2" t="s">
        <v>1680</v>
      </c>
      <c r="O32" s="2">
        <v>138</v>
      </c>
      <c r="P32" s="133"/>
      <c r="Q32" s="5" t="s">
        <v>30</v>
      </c>
      <c r="R32" s="2" t="s">
        <v>1681</v>
      </c>
      <c r="S32" s="2">
        <v>145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1682</v>
      </c>
      <c r="C33" s="25">
        <v>155</v>
      </c>
      <c r="D33" s="133"/>
      <c r="E33" s="2" t="s">
        <v>32</v>
      </c>
      <c r="F33" s="2" t="s">
        <v>1683</v>
      </c>
      <c r="G33" s="2">
        <v>150</v>
      </c>
      <c r="H33" s="133"/>
      <c r="I33" s="2" t="s">
        <v>32</v>
      </c>
      <c r="J33" s="2" t="s">
        <v>1684</v>
      </c>
      <c r="K33" s="2">
        <v>150</v>
      </c>
      <c r="L33" s="133"/>
      <c r="M33" s="2" t="s">
        <v>32</v>
      </c>
      <c r="N33" s="2" t="s">
        <v>1646</v>
      </c>
      <c r="O33" s="2">
        <v>148</v>
      </c>
      <c r="P33" s="133"/>
      <c r="Q33" s="2" t="s">
        <v>32</v>
      </c>
      <c r="R33" s="2" t="s">
        <v>1685</v>
      </c>
      <c r="S33" s="25">
        <v>165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1686</v>
      </c>
      <c r="C34" s="25">
        <v>174</v>
      </c>
      <c r="D34" s="133"/>
      <c r="E34" s="2" t="s">
        <v>33</v>
      </c>
      <c r="F34" s="5" t="s">
        <v>1360</v>
      </c>
      <c r="G34" s="19">
        <v>145</v>
      </c>
      <c r="H34" s="133"/>
      <c r="I34" s="2" t="s">
        <v>33</v>
      </c>
      <c r="J34" s="2" t="s">
        <v>1238</v>
      </c>
      <c r="K34" s="25">
        <v>180</v>
      </c>
      <c r="L34" s="133"/>
      <c r="M34" s="2" t="s">
        <v>33</v>
      </c>
      <c r="N34" s="2" t="s">
        <v>1658</v>
      </c>
      <c r="O34" s="2">
        <v>148</v>
      </c>
      <c r="P34" s="133"/>
      <c r="Q34" s="2" t="s">
        <v>33</v>
      </c>
      <c r="R34" s="2" t="s">
        <v>1643</v>
      </c>
      <c r="S34" s="2">
        <v>145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1687</v>
      </c>
      <c r="C35" s="25">
        <v>209</v>
      </c>
      <c r="D35" s="133"/>
      <c r="E35" s="2" t="s">
        <v>34</v>
      </c>
      <c r="F35" s="2" t="s">
        <v>1688</v>
      </c>
      <c r="G35" s="2">
        <v>120</v>
      </c>
      <c r="H35" s="133"/>
      <c r="I35" s="2" t="s">
        <v>34</v>
      </c>
      <c r="J35" s="2" t="s">
        <v>1689</v>
      </c>
      <c r="K35" s="2">
        <v>140</v>
      </c>
      <c r="L35" s="133"/>
      <c r="M35" s="2" t="s">
        <v>34</v>
      </c>
      <c r="N35" s="2" t="s">
        <v>1657</v>
      </c>
      <c r="O35" s="2">
        <v>128</v>
      </c>
      <c r="P35" s="133"/>
      <c r="Q35" s="2" t="s">
        <v>34</v>
      </c>
      <c r="R35" s="2" t="s">
        <v>1675</v>
      </c>
      <c r="S35" s="25">
        <v>165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1686</v>
      </c>
      <c r="C36" s="25">
        <v>174</v>
      </c>
      <c r="D36" s="128"/>
      <c r="E36" s="2" t="s">
        <v>35</v>
      </c>
      <c r="F36" s="2" t="s">
        <v>292</v>
      </c>
      <c r="G36" s="2">
        <v>140</v>
      </c>
      <c r="H36" s="128"/>
      <c r="I36" s="2" t="s">
        <v>35</v>
      </c>
      <c r="J36" s="2" t="s">
        <v>1655</v>
      </c>
      <c r="K36" s="2">
        <v>150</v>
      </c>
      <c r="L36" s="128"/>
      <c r="M36" s="2" t="s">
        <v>35</v>
      </c>
      <c r="N36" s="2" t="s">
        <v>1658</v>
      </c>
      <c r="O36" s="2">
        <v>148</v>
      </c>
      <c r="P36" s="128"/>
      <c r="Q36" s="2" t="s">
        <v>35</v>
      </c>
      <c r="R36" s="2" t="s">
        <v>1690</v>
      </c>
      <c r="S36" s="2">
        <v>120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 t="s">
        <v>1644</v>
      </c>
      <c r="C37" s="2">
        <v>144</v>
      </c>
      <c r="D37" s="11"/>
      <c r="E37" s="2" t="s">
        <v>36</v>
      </c>
      <c r="F37" s="2" t="s">
        <v>287</v>
      </c>
      <c r="G37" s="2">
        <v>150</v>
      </c>
      <c r="H37" s="11"/>
      <c r="I37" s="2" t="s">
        <v>36</v>
      </c>
      <c r="J37" s="2" t="s">
        <v>1302</v>
      </c>
      <c r="K37" s="2">
        <v>130</v>
      </c>
      <c r="L37" s="11"/>
      <c r="M37" s="2" t="s">
        <v>36</v>
      </c>
      <c r="N37" s="2" t="s">
        <v>1657</v>
      </c>
      <c r="O37" s="2">
        <v>128</v>
      </c>
      <c r="P37" s="11"/>
      <c r="Q37" s="2" t="s">
        <v>36</v>
      </c>
      <c r="R37" s="2" t="s">
        <v>1690</v>
      </c>
      <c r="S37" s="2">
        <v>120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/>
      <c r="B38" s="2"/>
      <c r="C38" s="2"/>
      <c r="D38" s="11"/>
      <c r="E38" s="2" t="s">
        <v>42</v>
      </c>
      <c r="F38" s="2" t="s">
        <v>287</v>
      </c>
      <c r="G38" s="2">
        <v>150</v>
      </c>
      <c r="H38" s="11"/>
      <c r="I38" s="2" t="s">
        <v>42</v>
      </c>
      <c r="J38" s="2" t="s">
        <v>1269</v>
      </c>
      <c r="K38" s="2">
        <v>120</v>
      </c>
      <c r="L38" s="11"/>
      <c r="M38" s="2" t="s">
        <v>42</v>
      </c>
      <c r="N38" s="2" t="s">
        <v>1646</v>
      </c>
      <c r="O38" s="2">
        <v>148</v>
      </c>
      <c r="P38" s="11"/>
      <c r="Q38" s="2" t="s">
        <v>42</v>
      </c>
      <c r="R38" s="2" t="s">
        <v>1690</v>
      </c>
      <c r="S38" s="2">
        <v>120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/>
      <c r="B39" s="2"/>
      <c r="C39" s="2"/>
      <c r="D39" s="11"/>
      <c r="E39" s="2" t="s">
        <v>57</v>
      </c>
      <c r="F39" s="2" t="s">
        <v>292</v>
      </c>
      <c r="G39" s="2">
        <v>140</v>
      </c>
      <c r="H39" s="11"/>
      <c r="I39" s="2" t="s">
        <v>57</v>
      </c>
      <c r="J39" s="2" t="s">
        <v>1645</v>
      </c>
      <c r="K39" s="2">
        <v>150</v>
      </c>
      <c r="L39" s="11"/>
      <c r="M39" s="2" t="s">
        <v>57</v>
      </c>
      <c r="N39" s="2" t="s">
        <v>1658</v>
      </c>
      <c r="O39" s="2">
        <v>148</v>
      </c>
      <c r="P39" s="11"/>
      <c r="Q39" s="2" t="s">
        <v>57</v>
      </c>
      <c r="R39" s="2" t="s">
        <v>1691</v>
      </c>
      <c r="S39" s="2">
        <v>130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12" t="s">
        <v>37</v>
      </c>
      <c r="B40" s="12"/>
      <c r="C40" s="12">
        <f>SUM((C1:C39))</f>
        <v>3786</v>
      </c>
      <c r="D40" s="11"/>
      <c r="E40" s="12" t="s">
        <v>37</v>
      </c>
      <c r="F40" s="12"/>
      <c r="G40" s="12">
        <f>SUM((G1:G39))</f>
        <v>3693</v>
      </c>
      <c r="H40" s="11"/>
      <c r="I40" s="12" t="s">
        <v>37</v>
      </c>
      <c r="J40" s="12"/>
      <c r="K40" s="12">
        <f>SUM((K1:K39))</f>
        <v>3500</v>
      </c>
      <c r="L40" s="11"/>
      <c r="M40" s="12" t="s">
        <v>37</v>
      </c>
      <c r="N40" s="12"/>
      <c r="O40" s="12">
        <f>SUM((O1:O39))</f>
        <v>3067</v>
      </c>
      <c r="P40" s="11"/>
      <c r="Q40" s="12" t="s">
        <v>37</v>
      </c>
      <c r="R40" s="12"/>
      <c r="S40" s="12">
        <f>SUM((S1:S39))</f>
        <v>2590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38</v>
      </c>
      <c r="B41" s="12"/>
      <c r="C41" s="12">
        <v>3603</v>
      </c>
      <c r="D41" s="12"/>
      <c r="E41" s="12" t="s">
        <v>38</v>
      </c>
      <c r="F41" s="12"/>
      <c r="G41" s="12">
        <v>3693</v>
      </c>
      <c r="H41" s="12"/>
      <c r="I41" s="12" t="s">
        <v>38</v>
      </c>
      <c r="J41" s="12"/>
      <c r="K41" s="12">
        <v>3500</v>
      </c>
      <c r="L41" s="12"/>
      <c r="M41" s="12" t="s">
        <v>38</v>
      </c>
      <c r="N41" s="12"/>
      <c r="O41" s="12">
        <v>3067</v>
      </c>
      <c r="P41" s="12"/>
      <c r="Q41" s="12" t="s">
        <v>38</v>
      </c>
      <c r="R41" s="12"/>
      <c r="S41" s="12">
        <v>2755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39</v>
      </c>
      <c r="B42" s="12"/>
      <c r="C42" s="12">
        <f>SUMIF(C3:C39, "&gt;150")-COUNTIF(C3:C39, "&gt;150")*150</f>
        <v>672</v>
      </c>
      <c r="D42" s="12"/>
      <c r="E42" s="12" t="s">
        <v>39</v>
      </c>
      <c r="F42" s="12"/>
      <c r="G42" s="12">
        <f>SUMIF(G3:G39, "&gt;150")-COUNTIF(G3:G39, "&gt;150")*150</f>
        <v>75</v>
      </c>
      <c r="H42" s="12"/>
      <c r="I42" s="12" t="s">
        <v>39</v>
      </c>
      <c r="J42" s="12"/>
      <c r="K42" s="12">
        <f>SUMIF(K3:K39, "&gt;150")-COUNTIF(K3:K39, "&gt;150")*150</f>
        <v>50</v>
      </c>
      <c r="L42" s="12"/>
      <c r="M42" s="12" t="s">
        <v>39</v>
      </c>
      <c r="N42" s="12"/>
      <c r="O42" s="12">
        <f>SUMIF(O3:O39, "&gt;150")-COUNTIF(O3:O39, "&gt;150")*150</f>
        <v>44</v>
      </c>
      <c r="P42" s="12"/>
      <c r="Q42" s="12" t="s">
        <v>39</v>
      </c>
      <c r="R42" s="12"/>
      <c r="S42" s="12">
        <f>SUMIF(S3:S39, "&gt;150")-COUNTIF(S3:S39, "&gt;150")*150</f>
        <v>140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40</v>
      </c>
      <c r="B43" s="12"/>
      <c r="C43" s="12">
        <f>C41-C42</f>
        <v>2931</v>
      </c>
      <c r="D43" s="12"/>
      <c r="E43" s="12" t="s">
        <v>40</v>
      </c>
      <c r="F43" s="12"/>
      <c r="G43" s="12">
        <f>G41-G42</f>
        <v>3618</v>
      </c>
      <c r="H43" s="12"/>
      <c r="I43" s="12" t="s">
        <v>40</v>
      </c>
      <c r="J43" s="12"/>
      <c r="K43" s="12">
        <f>K41-K42</f>
        <v>3450</v>
      </c>
      <c r="L43" s="12"/>
      <c r="M43" s="12" t="s">
        <v>40</v>
      </c>
      <c r="N43" s="12"/>
      <c r="O43" s="12">
        <f>O41-O42</f>
        <v>3023</v>
      </c>
      <c r="P43" s="12"/>
      <c r="Q43" s="12" t="s">
        <v>40</v>
      </c>
      <c r="R43" s="12"/>
      <c r="S43" s="12">
        <f>S41-S42</f>
        <v>2615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D1008" s="12"/>
      <c r="H1008" s="12"/>
      <c r="L1008" s="12"/>
      <c r="P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O3">
    <cfRule type="cellIs" dxfId="38" priority="1" operator="greaterThan">
      <formula>150</formula>
    </cfRule>
  </conditionalFormatting>
  <conditionalFormatting sqref="O3:O40 C3:C40 G3:G40 K3:K40 S3:S40">
    <cfRule type="cellIs" dxfId="37" priority="2" operator="greaterThan">
      <formula>150</formula>
    </cfRule>
  </conditionalFormatting>
  <hyperlinks>
    <hyperlink ref="B2" r:id="rId1" xr:uid="{00000000-0004-0000-2100-000000000000}"/>
    <hyperlink ref="F2" r:id="rId2" xr:uid="{00000000-0004-0000-2100-000001000000}"/>
    <hyperlink ref="J2" r:id="rId3" xr:uid="{00000000-0004-0000-2100-000002000000}"/>
    <hyperlink ref="N2" r:id="rId4" xr:uid="{00000000-0004-0000-2100-000003000000}"/>
  </hyperlinks>
  <pageMargins left="0.7" right="0.7" top="0.75" bottom="0.75" header="0.3" footer="0.3"/>
  <drawing r:id="rId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D1008"/>
  <sheetViews>
    <sheetView workbookViewId="0"/>
  </sheetViews>
  <sheetFormatPr baseColWidth="10" defaultColWidth="12.6640625" defaultRowHeight="15.75" customHeight="1"/>
  <cols>
    <col min="2" max="2" width="22.6640625" customWidth="1"/>
    <col min="4" max="4" width="4.83203125" customWidth="1"/>
    <col min="6" max="6" width="21.5" customWidth="1"/>
    <col min="8" max="8" width="5.1640625" customWidth="1"/>
    <col min="10" max="10" width="35.6640625" customWidth="1"/>
    <col min="12" max="12" width="4.33203125" customWidth="1"/>
    <col min="14" max="14" width="25.6640625" customWidth="1"/>
    <col min="16" max="16" width="4.83203125" customWidth="1"/>
    <col min="18" max="18" width="31.1640625" customWidth="1"/>
  </cols>
  <sheetData>
    <row r="1" spans="1:30" ht="17">
      <c r="A1" s="127"/>
      <c r="B1" s="129">
        <v>45845</v>
      </c>
      <c r="C1" s="130"/>
      <c r="D1" s="127"/>
      <c r="E1" s="127"/>
      <c r="F1" s="129">
        <v>45846</v>
      </c>
      <c r="G1" s="130"/>
      <c r="H1" s="127"/>
      <c r="I1" s="127"/>
      <c r="J1" s="129">
        <v>45847</v>
      </c>
      <c r="K1" s="130"/>
      <c r="L1" s="127"/>
      <c r="M1" s="127"/>
      <c r="N1" s="129">
        <v>45848</v>
      </c>
      <c r="O1" s="130"/>
      <c r="P1" s="127"/>
      <c r="Q1" s="127"/>
      <c r="R1" s="129">
        <v>45849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1692</v>
      </c>
      <c r="C2" s="2" t="s">
        <v>0</v>
      </c>
      <c r="D2" s="133"/>
      <c r="E2" s="128"/>
      <c r="F2" s="15" t="s">
        <v>548</v>
      </c>
      <c r="G2" s="2" t="s">
        <v>0</v>
      </c>
      <c r="H2" s="133"/>
      <c r="I2" s="128"/>
      <c r="J2" s="100" t="s">
        <v>1693</v>
      </c>
      <c r="K2" s="2" t="s">
        <v>0</v>
      </c>
      <c r="L2" s="133"/>
      <c r="M2" s="128"/>
      <c r="N2" s="100" t="s">
        <v>1694</v>
      </c>
      <c r="O2" s="2" t="s">
        <v>0</v>
      </c>
      <c r="P2" s="133"/>
      <c r="Q2" s="128"/>
      <c r="R2" s="26" t="s">
        <v>1695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 t="s">
        <v>1696</v>
      </c>
      <c r="G3" s="25">
        <v>170</v>
      </c>
      <c r="H3" s="133"/>
      <c r="I3" s="5" t="s">
        <v>1</v>
      </c>
      <c r="J3" s="2" t="s">
        <v>1697</v>
      </c>
      <c r="K3" s="2">
        <v>100</v>
      </c>
      <c r="L3" s="133"/>
      <c r="M3" s="5" t="s">
        <v>1</v>
      </c>
      <c r="N3" s="2" t="s">
        <v>1698</v>
      </c>
      <c r="O3" s="2">
        <v>150</v>
      </c>
      <c r="P3" s="133"/>
      <c r="Q3" s="5" t="s">
        <v>1</v>
      </c>
      <c r="R3" s="2" t="s">
        <v>1699</v>
      </c>
      <c r="S3" s="2">
        <v>150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18" t="s">
        <v>2</v>
      </c>
      <c r="N4" s="5" t="s">
        <v>1698</v>
      </c>
      <c r="O4" s="17">
        <v>150</v>
      </c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72</v>
      </c>
      <c r="O5" s="2"/>
      <c r="P5" s="133"/>
      <c r="Q5" s="5" t="s">
        <v>3</v>
      </c>
      <c r="R5" s="2" t="s">
        <v>1700</v>
      </c>
      <c r="S5" s="2">
        <v>150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 t="s">
        <v>1701</v>
      </c>
      <c r="K6" s="25">
        <v>180</v>
      </c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 t="s">
        <v>1702</v>
      </c>
      <c r="O8" s="2">
        <v>130</v>
      </c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 t="s">
        <v>1703</v>
      </c>
      <c r="G10" s="2">
        <v>140</v>
      </c>
      <c r="H10" s="133"/>
      <c r="I10" s="5" t="s">
        <v>8</v>
      </c>
      <c r="J10" s="2" t="s">
        <v>1704</v>
      </c>
      <c r="K10" s="2">
        <v>145</v>
      </c>
      <c r="L10" s="133"/>
      <c r="M10" s="5" t="s">
        <v>8</v>
      </c>
      <c r="N10" s="2" t="s">
        <v>1698</v>
      </c>
      <c r="O10" s="2">
        <v>150</v>
      </c>
      <c r="P10" s="133"/>
      <c r="Q10" s="5" t="s">
        <v>8</v>
      </c>
      <c r="R10" s="2" t="s">
        <v>1705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 t="s">
        <v>1706</v>
      </c>
      <c r="O11" s="2">
        <v>115</v>
      </c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 t="s">
        <v>1707</v>
      </c>
      <c r="G12" s="2">
        <v>140</v>
      </c>
      <c r="H12" s="133"/>
      <c r="I12" s="18" t="s">
        <v>10</v>
      </c>
      <c r="J12" s="2" t="s">
        <v>1708</v>
      </c>
      <c r="K12" s="25">
        <v>175</v>
      </c>
      <c r="L12" s="133"/>
      <c r="M12" s="5" t="s">
        <v>10</v>
      </c>
      <c r="N12" s="2" t="s">
        <v>1702</v>
      </c>
      <c r="O12" s="2">
        <v>130</v>
      </c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/>
      <c r="C13" s="2"/>
      <c r="D13" s="133"/>
      <c r="E13" s="5" t="s">
        <v>11</v>
      </c>
      <c r="F13" s="2"/>
      <c r="G13" s="2"/>
      <c r="H13" s="133"/>
      <c r="I13" s="5" t="s">
        <v>11</v>
      </c>
      <c r="J13" s="2" t="s">
        <v>1709</v>
      </c>
      <c r="K13" s="2">
        <v>130</v>
      </c>
      <c r="L13" s="133"/>
      <c r="M13" s="5" t="s">
        <v>11</v>
      </c>
      <c r="N13" s="2" t="s">
        <v>1710</v>
      </c>
      <c r="O13" s="2">
        <v>145</v>
      </c>
      <c r="P13" s="133"/>
      <c r="Q13" s="5" t="s">
        <v>11</v>
      </c>
      <c r="R13" s="2" t="s">
        <v>72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 t="s">
        <v>1711</v>
      </c>
      <c r="O14" s="2">
        <v>120</v>
      </c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2"/>
      <c r="G17" s="2"/>
      <c r="H17" s="133"/>
      <c r="I17" s="5" t="s">
        <v>15</v>
      </c>
      <c r="J17" s="2"/>
      <c r="K17" s="2"/>
      <c r="L17" s="133"/>
      <c r="M17" s="5" t="s">
        <v>15</v>
      </c>
      <c r="N17" s="2" t="s">
        <v>1698</v>
      </c>
      <c r="O17" s="2">
        <v>150</v>
      </c>
      <c r="P17" s="133"/>
      <c r="Q17" s="5" t="s">
        <v>15</v>
      </c>
      <c r="R17" s="2" t="s">
        <v>1712</v>
      </c>
      <c r="S17" s="2">
        <v>150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/>
      <c r="C18" s="2"/>
      <c r="D18" s="133"/>
      <c r="E18" s="5" t="s">
        <v>16</v>
      </c>
      <c r="F18" s="2" t="s">
        <v>1713</v>
      </c>
      <c r="G18" s="2">
        <v>130</v>
      </c>
      <c r="H18" s="133"/>
      <c r="I18" s="5" t="s">
        <v>16</v>
      </c>
      <c r="J18" s="2" t="s">
        <v>1697</v>
      </c>
      <c r="K18" s="2">
        <v>100</v>
      </c>
      <c r="L18" s="133"/>
      <c r="M18" s="5" t="s">
        <v>16</v>
      </c>
      <c r="N18" s="2" t="s">
        <v>1714</v>
      </c>
      <c r="O18" s="2">
        <v>140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 t="s">
        <v>1698</v>
      </c>
      <c r="O19" s="2">
        <v>150</v>
      </c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1715</v>
      </c>
      <c r="K20" s="2">
        <v>150</v>
      </c>
      <c r="L20" s="133"/>
      <c r="M20" s="5" t="s">
        <v>18</v>
      </c>
      <c r="N20" s="4" t="s">
        <v>1716</v>
      </c>
      <c r="O20" s="2">
        <v>115</v>
      </c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/>
      <c r="C21" s="2"/>
      <c r="D21" s="133"/>
      <c r="E21" s="5" t="s">
        <v>19</v>
      </c>
      <c r="F21" s="2" t="s">
        <v>1713</v>
      </c>
      <c r="G21" s="2">
        <v>130</v>
      </c>
      <c r="H21" s="133"/>
      <c r="I21" s="5" t="s">
        <v>19</v>
      </c>
      <c r="J21" s="2" t="s">
        <v>1717</v>
      </c>
      <c r="K21" s="2">
        <v>125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/>
      <c r="C22" s="2"/>
      <c r="D22" s="133"/>
      <c r="E22" s="5" t="s">
        <v>20</v>
      </c>
      <c r="F22" s="2" t="s">
        <v>1713</v>
      </c>
      <c r="G22" s="2">
        <v>150</v>
      </c>
      <c r="H22" s="133"/>
      <c r="I22" s="5" t="s">
        <v>20</v>
      </c>
      <c r="J22" s="2" t="s">
        <v>1718</v>
      </c>
      <c r="K22" s="25">
        <f>155</f>
        <v>155</v>
      </c>
      <c r="L22" s="133"/>
      <c r="M22" s="5" t="s">
        <v>20</v>
      </c>
      <c r="N22" s="2" t="s">
        <v>1719</v>
      </c>
      <c r="O22" s="2">
        <f>95+40</f>
        <v>135</v>
      </c>
      <c r="P22" s="133"/>
      <c r="Q22" s="5" t="s">
        <v>20</v>
      </c>
      <c r="R22" s="2" t="s">
        <v>1712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18" t="s">
        <v>21</v>
      </c>
      <c r="B23" s="2"/>
      <c r="C23" s="2"/>
      <c r="D23" s="133"/>
      <c r="E23" s="5" t="s">
        <v>21</v>
      </c>
      <c r="F23" s="2" t="s">
        <v>1720</v>
      </c>
      <c r="G23" s="2">
        <v>140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 t="s">
        <v>1721</v>
      </c>
      <c r="S23" s="2">
        <v>150</v>
      </c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/>
      <c r="G24" s="2"/>
      <c r="H24" s="133"/>
      <c r="I24" s="5" t="s">
        <v>22</v>
      </c>
      <c r="J24" s="2" t="s">
        <v>1722</v>
      </c>
      <c r="K24" s="25">
        <v>175</v>
      </c>
      <c r="L24" s="133"/>
      <c r="M24" s="5" t="s">
        <v>22</v>
      </c>
      <c r="N24" s="2" t="s">
        <v>1723</v>
      </c>
      <c r="O24" s="2">
        <f>95+40</f>
        <v>135</v>
      </c>
      <c r="P24" s="133"/>
      <c r="Q24" s="5" t="s">
        <v>22</v>
      </c>
      <c r="R24" s="2" t="s">
        <v>1724</v>
      </c>
      <c r="S24" s="2">
        <v>150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/>
      <c r="C25" s="2"/>
      <c r="D25" s="133"/>
      <c r="E25" s="5" t="s">
        <v>23</v>
      </c>
      <c r="F25" s="2" t="s">
        <v>1725</v>
      </c>
      <c r="G25" s="2">
        <v>140</v>
      </c>
      <c r="H25" s="133"/>
      <c r="I25" s="5" t="s">
        <v>23</v>
      </c>
      <c r="J25" s="2" t="s">
        <v>1726</v>
      </c>
      <c r="K25" s="2">
        <v>150</v>
      </c>
      <c r="L25" s="133"/>
      <c r="M25" s="5" t="s">
        <v>23</v>
      </c>
      <c r="N25" s="2" t="s">
        <v>1727</v>
      </c>
      <c r="O25" s="2">
        <v>120</v>
      </c>
      <c r="P25" s="133"/>
      <c r="Q25" s="5" t="s">
        <v>23</v>
      </c>
      <c r="R25" s="2" t="s">
        <v>1724</v>
      </c>
      <c r="S25" s="2">
        <v>150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18" t="s">
        <v>25</v>
      </c>
      <c r="F27" s="2" t="s">
        <v>1728</v>
      </c>
      <c r="G27" s="25">
        <v>170</v>
      </c>
      <c r="H27" s="133"/>
      <c r="I27" s="5" t="s">
        <v>25</v>
      </c>
      <c r="J27" s="2" t="s">
        <v>1715</v>
      </c>
      <c r="K27" s="2">
        <v>150</v>
      </c>
      <c r="L27" s="133"/>
      <c r="M27" s="5" t="s">
        <v>25</v>
      </c>
      <c r="N27" s="2" t="s">
        <v>1729</v>
      </c>
      <c r="O27" s="2">
        <v>145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/>
      <c r="C29" s="2"/>
      <c r="D29" s="133"/>
      <c r="E29" s="5" t="s">
        <v>27</v>
      </c>
      <c r="F29" s="2"/>
      <c r="G29" s="2"/>
      <c r="H29" s="133"/>
      <c r="I29" s="5" t="s">
        <v>27</v>
      </c>
      <c r="J29" s="2" t="s">
        <v>1730</v>
      </c>
      <c r="K29" s="2">
        <v>130</v>
      </c>
      <c r="L29" s="133"/>
      <c r="M29" s="5" t="s">
        <v>27</v>
      </c>
      <c r="N29" s="2" t="s">
        <v>1731</v>
      </c>
      <c r="O29" s="2">
        <v>130</v>
      </c>
      <c r="P29" s="133"/>
      <c r="Q29" s="5" t="s">
        <v>27</v>
      </c>
      <c r="R29" s="2" t="s">
        <v>1732</v>
      </c>
      <c r="S29" s="2">
        <v>150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 t="s">
        <v>1733</v>
      </c>
      <c r="G30" s="2">
        <v>150</v>
      </c>
      <c r="H30" s="133"/>
      <c r="I30" s="5" t="s">
        <v>28</v>
      </c>
      <c r="J30" s="2" t="s">
        <v>1734</v>
      </c>
      <c r="K30" s="2">
        <v>140</v>
      </c>
      <c r="L30" s="133"/>
      <c r="M30" s="5" t="s">
        <v>28</v>
      </c>
      <c r="N30" s="2"/>
      <c r="O30" s="2"/>
      <c r="P30" s="133"/>
      <c r="Q30" s="5" t="s">
        <v>28</v>
      </c>
      <c r="R30" s="2" t="s">
        <v>1699</v>
      </c>
      <c r="S30" s="2">
        <v>150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/>
      <c r="C31" s="2"/>
      <c r="D31" s="133"/>
      <c r="E31" s="5" t="s">
        <v>29</v>
      </c>
      <c r="F31" s="2" t="s">
        <v>1733</v>
      </c>
      <c r="G31" s="2">
        <v>150</v>
      </c>
      <c r="H31" s="133"/>
      <c r="I31" s="5" t="s">
        <v>29</v>
      </c>
      <c r="J31" s="2" t="s">
        <v>1735</v>
      </c>
      <c r="K31" s="2">
        <v>135</v>
      </c>
      <c r="L31" s="133"/>
      <c r="M31" s="5" t="s">
        <v>29</v>
      </c>
      <c r="N31" s="2" t="s">
        <v>1736</v>
      </c>
      <c r="O31" s="2">
        <v>150</v>
      </c>
      <c r="P31" s="133"/>
      <c r="Q31" s="5" t="s">
        <v>29</v>
      </c>
      <c r="R31" s="2" t="s">
        <v>1737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/>
      <c r="C32" s="2"/>
      <c r="D32" s="133"/>
      <c r="E32" s="5" t="s">
        <v>30</v>
      </c>
      <c r="F32" s="2" t="s">
        <v>1738</v>
      </c>
      <c r="G32" s="25">
        <v>175</v>
      </c>
      <c r="H32" s="133"/>
      <c r="I32" s="5" t="s">
        <v>30</v>
      </c>
      <c r="J32" s="2" t="s">
        <v>1715</v>
      </c>
      <c r="K32" s="2">
        <v>150</v>
      </c>
      <c r="L32" s="133"/>
      <c r="M32" s="5" t="s">
        <v>30</v>
      </c>
      <c r="N32" s="2" t="s">
        <v>1739</v>
      </c>
      <c r="O32" s="2">
        <v>150</v>
      </c>
      <c r="P32" s="133"/>
      <c r="Q32" s="5" t="s">
        <v>30</v>
      </c>
      <c r="R32" s="2" t="s">
        <v>1740</v>
      </c>
      <c r="S32" s="2">
        <v>150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/>
      <c r="C33" s="2"/>
      <c r="D33" s="133"/>
      <c r="E33" s="2" t="s">
        <v>32</v>
      </c>
      <c r="F33" s="2" t="s">
        <v>1741</v>
      </c>
      <c r="G33" s="2">
        <v>140</v>
      </c>
      <c r="H33" s="133"/>
      <c r="I33" s="2" t="s">
        <v>32</v>
      </c>
      <c r="J33" s="10" t="s">
        <v>1726</v>
      </c>
      <c r="K33" s="2">
        <v>150</v>
      </c>
      <c r="L33" s="133"/>
      <c r="M33" s="2" t="s">
        <v>32</v>
      </c>
      <c r="N33" s="2" t="s">
        <v>1742</v>
      </c>
      <c r="O33" s="2">
        <v>150</v>
      </c>
      <c r="P33" s="133"/>
      <c r="Q33" s="2" t="s">
        <v>32</v>
      </c>
      <c r="R33" s="2" t="s">
        <v>1743</v>
      </c>
      <c r="S33" s="2">
        <v>150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/>
      <c r="C34" s="2"/>
      <c r="D34" s="133"/>
      <c r="E34" s="2" t="s">
        <v>33</v>
      </c>
      <c r="F34" s="5"/>
      <c r="G34" s="19"/>
      <c r="H34" s="133"/>
      <c r="I34" s="2" t="s">
        <v>33</v>
      </c>
      <c r="J34" s="2" t="s">
        <v>1726</v>
      </c>
      <c r="K34" s="2">
        <v>150</v>
      </c>
      <c r="L34" s="133"/>
      <c r="M34" s="2" t="s">
        <v>33</v>
      </c>
      <c r="N34" s="2" t="s">
        <v>1698</v>
      </c>
      <c r="O34" s="2">
        <v>150</v>
      </c>
      <c r="P34" s="133"/>
      <c r="Q34" s="2" t="s">
        <v>33</v>
      </c>
      <c r="R34" s="2" t="s">
        <v>1744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/>
      <c r="C35" s="2"/>
      <c r="D35" s="133"/>
      <c r="E35" s="2" t="s">
        <v>34</v>
      </c>
      <c r="F35" s="2" t="s">
        <v>156</v>
      </c>
      <c r="G35" s="2">
        <v>140</v>
      </c>
      <c r="H35" s="133"/>
      <c r="I35" s="2" t="s">
        <v>34</v>
      </c>
      <c r="J35" s="2" t="s">
        <v>1726</v>
      </c>
      <c r="K35" s="2">
        <v>150</v>
      </c>
      <c r="L35" s="133"/>
      <c r="M35" s="2" t="s">
        <v>34</v>
      </c>
      <c r="N35" s="2" t="s">
        <v>1745</v>
      </c>
      <c r="O35" s="2">
        <v>120</v>
      </c>
      <c r="P35" s="133"/>
      <c r="Q35" s="21" t="s">
        <v>34</v>
      </c>
      <c r="R35" s="2" t="s">
        <v>1746</v>
      </c>
      <c r="S35" s="2">
        <v>150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/>
      <c r="C36" s="2"/>
      <c r="D36" s="128"/>
      <c r="E36" s="2" t="s">
        <v>35</v>
      </c>
      <c r="F36" s="2" t="s">
        <v>156</v>
      </c>
      <c r="G36" s="2">
        <v>140</v>
      </c>
      <c r="H36" s="128"/>
      <c r="I36" s="2" t="s">
        <v>35</v>
      </c>
      <c r="J36" s="2" t="s">
        <v>1734</v>
      </c>
      <c r="K36" s="2">
        <v>140</v>
      </c>
      <c r="L36" s="128"/>
      <c r="M36" s="2" t="s">
        <v>35</v>
      </c>
      <c r="N36" s="2" t="s">
        <v>1747</v>
      </c>
      <c r="O36" s="2">
        <v>150</v>
      </c>
      <c r="P36" s="128"/>
      <c r="Q36" s="2" t="s">
        <v>35</v>
      </c>
      <c r="R36" s="2" t="s">
        <v>1743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/>
      <c r="C37" s="2"/>
      <c r="D37" s="11"/>
      <c r="E37" s="2" t="s">
        <v>36</v>
      </c>
      <c r="F37" s="2" t="s">
        <v>156</v>
      </c>
      <c r="G37" s="2">
        <v>140</v>
      </c>
      <c r="H37" s="11"/>
      <c r="I37" s="2" t="s">
        <v>36</v>
      </c>
      <c r="J37" s="2" t="s">
        <v>1726</v>
      </c>
      <c r="K37" s="2">
        <v>150</v>
      </c>
      <c r="L37" s="11"/>
      <c r="M37" s="2" t="s">
        <v>36</v>
      </c>
      <c r="N37" s="2" t="s">
        <v>1698</v>
      </c>
      <c r="O37" s="2">
        <v>150</v>
      </c>
      <c r="P37" s="11"/>
      <c r="Q37" s="2" t="s">
        <v>36</v>
      </c>
      <c r="R37" s="2" t="s">
        <v>1737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/>
      <c r="C38" s="2"/>
      <c r="D38" s="11"/>
      <c r="E38" s="2" t="s">
        <v>42</v>
      </c>
      <c r="F38" s="2" t="s">
        <v>1733</v>
      </c>
      <c r="G38" s="2">
        <v>150</v>
      </c>
      <c r="H38" s="11"/>
      <c r="I38" s="2" t="s">
        <v>42</v>
      </c>
      <c r="J38" s="2" t="s">
        <v>1748</v>
      </c>
      <c r="K38" s="2">
        <v>130</v>
      </c>
      <c r="L38" s="11"/>
      <c r="M38" s="2" t="s">
        <v>42</v>
      </c>
      <c r="N38" s="2" t="s">
        <v>1749</v>
      </c>
      <c r="O38" s="2">
        <v>115</v>
      </c>
      <c r="P38" s="11"/>
      <c r="Q38" s="2" t="s">
        <v>42</v>
      </c>
      <c r="R38" s="2" t="s">
        <v>1721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/>
      <c r="C39" s="2"/>
      <c r="D39" s="11"/>
      <c r="E39" s="2" t="s">
        <v>57</v>
      </c>
      <c r="F39" s="2"/>
      <c r="G39" s="2"/>
      <c r="H39" s="11"/>
      <c r="I39" s="2" t="s">
        <v>57</v>
      </c>
      <c r="J39" s="2" t="s">
        <v>1748</v>
      </c>
      <c r="K39" s="2">
        <v>130</v>
      </c>
      <c r="L39" s="11"/>
      <c r="M39" s="2" t="s">
        <v>57</v>
      </c>
      <c r="N39" s="2" t="s">
        <v>1750</v>
      </c>
      <c r="O39" s="2">
        <v>130</v>
      </c>
      <c r="P39" s="11"/>
      <c r="Q39" s="2" t="s">
        <v>57</v>
      </c>
      <c r="R39" s="2" t="s">
        <v>1751</v>
      </c>
      <c r="S39" s="2">
        <v>150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12" t="s">
        <v>37</v>
      </c>
      <c r="B40" s="12"/>
      <c r="C40" s="12">
        <f>SUM((C1:C39))</f>
        <v>0</v>
      </c>
      <c r="D40" s="11"/>
      <c r="E40" s="12" t="s">
        <v>37</v>
      </c>
      <c r="F40" s="12"/>
      <c r="G40" s="12">
        <f>SUM((G1:G39))</f>
        <v>2495</v>
      </c>
      <c r="H40" s="11"/>
      <c r="I40" s="12" t="s">
        <v>37</v>
      </c>
      <c r="J40" s="12"/>
      <c r="K40" s="12">
        <f>SUM((K1:K39))</f>
        <v>3290</v>
      </c>
      <c r="L40" s="11"/>
      <c r="M40" s="12" t="s">
        <v>37</v>
      </c>
      <c r="N40" s="12"/>
      <c r="O40" s="12">
        <f>SUM((O1:O39))</f>
        <v>3575</v>
      </c>
      <c r="P40" s="11"/>
      <c r="Q40" s="12" t="s">
        <v>37</v>
      </c>
      <c r="R40" s="12"/>
      <c r="S40" s="12">
        <f>SUM((S1:S39))</f>
        <v>2850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38</v>
      </c>
      <c r="B41" s="12"/>
      <c r="C41" s="12"/>
      <c r="D41" s="12"/>
      <c r="E41" s="12" t="s">
        <v>38</v>
      </c>
      <c r="F41" s="12"/>
      <c r="G41" s="12">
        <v>2505</v>
      </c>
      <c r="H41" s="12"/>
      <c r="I41" s="12" t="s">
        <v>38</v>
      </c>
      <c r="J41" s="12"/>
      <c r="K41" s="12">
        <v>3505</v>
      </c>
      <c r="L41" s="12"/>
      <c r="M41" s="12" t="s">
        <v>38</v>
      </c>
      <c r="N41" s="12"/>
      <c r="O41" s="12">
        <v>3575</v>
      </c>
      <c r="P41" s="12"/>
      <c r="Q41" s="12" t="s">
        <v>38</v>
      </c>
      <c r="R41" s="12"/>
      <c r="S41" s="12">
        <v>3000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39</v>
      </c>
      <c r="B42" s="12"/>
      <c r="C42" s="12">
        <f>SUMIF(C3:C39, "&gt;150")-COUNTIF(C3:C39, "&gt;150")*150</f>
        <v>0</v>
      </c>
      <c r="D42" s="12"/>
      <c r="E42" s="12" t="s">
        <v>39</v>
      </c>
      <c r="F42" s="12"/>
      <c r="G42" s="12">
        <f>SUMIF(G3:G39, "&gt;150")-COUNTIF(G3:G39, "&gt;150")*150</f>
        <v>65</v>
      </c>
      <c r="H42" s="12"/>
      <c r="I42" s="12" t="s">
        <v>39</v>
      </c>
      <c r="J42" s="12"/>
      <c r="K42" s="12">
        <f>SUMIF(K3:K39, "&gt;150")-COUNTIF(K3:K39, "&gt;150")*150</f>
        <v>85</v>
      </c>
      <c r="L42" s="12"/>
      <c r="M42" s="12" t="s">
        <v>39</v>
      </c>
      <c r="N42" s="12"/>
      <c r="O42" s="12">
        <f>SUMIF(O3:O39, "&gt;150")-COUNTIF(O3:O39, "&gt;150")*150</f>
        <v>0</v>
      </c>
      <c r="P42" s="12"/>
      <c r="Q42" s="12" t="s">
        <v>39</v>
      </c>
      <c r="R42" s="12"/>
      <c r="S42" s="12">
        <f>SUMIF(S3:S39, "&gt;150")-COUNTIF(S3:S39, "&gt;150")*150</f>
        <v>0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40</v>
      </c>
      <c r="B43" s="12"/>
      <c r="C43" s="12">
        <f>C41-C42</f>
        <v>0</v>
      </c>
      <c r="D43" s="12"/>
      <c r="E43" s="12" t="s">
        <v>40</v>
      </c>
      <c r="F43" s="12"/>
      <c r="G43" s="12">
        <f>G41-G42</f>
        <v>2440</v>
      </c>
      <c r="H43" s="12"/>
      <c r="I43" s="12" t="s">
        <v>40</v>
      </c>
      <c r="J43" s="12"/>
      <c r="K43" s="12">
        <f>K41-K42</f>
        <v>3420</v>
      </c>
      <c r="L43" s="12"/>
      <c r="M43" s="12" t="s">
        <v>40</v>
      </c>
      <c r="N43" s="12"/>
      <c r="O43" s="12">
        <f>O41-O42</f>
        <v>3575</v>
      </c>
      <c r="P43" s="12"/>
      <c r="Q43" s="12" t="s">
        <v>40</v>
      </c>
      <c r="R43" s="12"/>
      <c r="S43" s="12">
        <f>S41-S42</f>
        <v>3000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D1008" s="12"/>
      <c r="H1008" s="12"/>
      <c r="L1008" s="12"/>
      <c r="P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O3">
    <cfRule type="cellIs" dxfId="36" priority="1" operator="greaterThan">
      <formula>150</formula>
    </cfRule>
  </conditionalFormatting>
  <conditionalFormatting sqref="O3:O40 C3:C40 G3:G40 K3:K40 S3:S40">
    <cfRule type="cellIs" dxfId="35" priority="2" operator="greaterThan">
      <formula>150</formula>
    </cfRule>
  </conditionalFormatting>
  <hyperlinks>
    <hyperlink ref="B2" r:id="rId1" xr:uid="{00000000-0004-0000-2200-000000000000}"/>
    <hyperlink ref="F2" r:id="rId2" xr:uid="{00000000-0004-0000-2200-000001000000}"/>
    <hyperlink ref="J2" r:id="rId3" xr:uid="{00000000-0004-0000-2200-000002000000}"/>
    <hyperlink ref="N2" r:id="rId4" xr:uid="{00000000-0004-0000-2200-000003000000}"/>
    <hyperlink ref="R2" r:id="rId5" xr:uid="{00000000-0004-0000-2200-000004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D1008"/>
  <sheetViews>
    <sheetView workbookViewId="0"/>
  </sheetViews>
  <sheetFormatPr baseColWidth="10" defaultColWidth="12.6640625" defaultRowHeight="15.75" customHeight="1"/>
  <cols>
    <col min="2" max="2" width="15.5" customWidth="1"/>
    <col min="4" max="4" width="4.83203125" customWidth="1"/>
    <col min="6" max="6" width="34.6640625" customWidth="1"/>
    <col min="8" max="8" width="5.1640625" customWidth="1"/>
    <col min="10" max="10" width="19.6640625" customWidth="1"/>
    <col min="12" max="12" width="4.33203125" customWidth="1"/>
    <col min="14" max="14" width="19.33203125" customWidth="1"/>
    <col min="16" max="16" width="4.83203125" customWidth="1"/>
    <col min="18" max="18" width="33.83203125" customWidth="1"/>
  </cols>
  <sheetData>
    <row r="1" spans="1:30" ht="17">
      <c r="A1" s="127"/>
      <c r="B1" s="129">
        <v>45852</v>
      </c>
      <c r="C1" s="130"/>
      <c r="D1" s="145"/>
      <c r="E1" s="127"/>
      <c r="F1" s="129">
        <v>45853</v>
      </c>
      <c r="G1" s="130"/>
      <c r="H1" s="145"/>
      <c r="I1" s="127"/>
      <c r="J1" s="129">
        <v>45854</v>
      </c>
      <c r="K1" s="130"/>
      <c r="L1" s="145"/>
      <c r="M1" s="127"/>
      <c r="N1" s="129">
        <v>45855</v>
      </c>
      <c r="O1" s="130"/>
      <c r="P1" s="145"/>
      <c r="Q1" s="127"/>
      <c r="R1" s="129">
        <v>45856</v>
      </c>
      <c r="S1" s="130"/>
      <c r="T1" s="105"/>
      <c r="U1" s="144"/>
      <c r="V1" s="132"/>
      <c r="W1" s="105"/>
      <c r="X1" s="105"/>
      <c r="Y1" s="105"/>
      <c r="Z1" s="105"/>
      <c r="AA1" s="105"/>
      <c r="AB1" s="105"/>
      <c r="AC1" s="105"/>
      <c r="AD1" s="105"/>
    </row>
    <row r="2" spans="1:30" ht="15.75" customHeight="1">
      <c r="A2" s="128"/>
      <c r="B2" s="78" t="s">
        <v>1752</v>
      </c>
      <c r="C2" s="2" t="s">
        <v>0</v>
      </c>
      <c r="D2" s="133"/>
      <c r="E2" s="128"/>
      <c r="F2" s="26" t="s">
        <v>729</v>
      </c>
      <c r="G2" s="2" t="s">
        <v>0</v>
      </c>
      <c r="H2" s="133"/>
      <c r="I2" s="128"/>
      <c r="J2" s="100" t="s">
        <v>137</v>
      </c>
      <c r="K2" s="2" t="s">
        <v>0</v>
      </c>
      <c r="L2" s="133"/>
      <c r="M2" s="128"/>
      <c r="N2" s="106" t="s">
        <v>1753</v>
      </c>
      <c r="O2" s="2" t="s">
        <v>0</v>
      </c>
      <c r="P2" s="133"/>
      <c r="Q2" s="128"/>
      <c r="R2" s="26" t="s">
        <v>1754</v>
      </c>
      <c r="S2" s="2" t="s">
        <v>0</v>
      </c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</row>
    <row r="3" spans="1:30" ht="15.75" customHeight="1">
      <c r="A3" s="5" t="s">
        <v>1</v>
      </c>
      <c r="B3" s="2" t="s">
        <v>1755</v>
      </c>
      <c r="C3" s="2">
        <v>150</v>
      </c>
      <c r="D3" s="133"/>
      <c r="E3" s="5" t="s">
        <v>1</v>
      </c>
      <c r="F3" s="2" t="s">
        <v>1756</v>
      </c>
      <c r="G3" s="2">
        <f>7*14+20</f>
        <v>118</v>
      </c>
      <c r="H3" s="133"/>
      <c r="I3" s="5" t="s">
        <v>1</v>
      </c>
      <c r="J3" s="2" t="s">
        <v>1757</v>
      </c>
      <c r="K3" s="2">
        <v>125</v>
      </c>
      <c r="L3" s="133"/>
      <c r="M3" s="5" t="s">
        <v>1</v>
      </c>
      <c r="N3" s="2" t="s">
        <v>1758</v>
      </c>
      <c r="O3" s="2">
        <v>95</v>
      </c>
      <c r="P3" s="133"/>
      <c r="Q3" s="5" t="s">
        <v>1</v>
      </c>
      <c r="R3" s="2"/>
      <c r="S3" s="2"/>
      <c r="T3" s="107"/>
      <c r="U3" s="105"/>
      <c r="V3" s="105"/>
      <c r="W3" s="105"/>
      <c r="X3" s="105"/>
      <c r="Y3" s="105"/>
      <c r="Z3" s="105"/>
      <c r="AA3" s="105"/>
      <c r="AB3" s="105"/>
      <c r="AC3" s="105"/>
      <c r="AD3" s="105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 t="s">
        <v>1759</v>
      </c>
      <c r="G4" s="2">
        <v>140</v>
      </c>
      <c r="H4" s="133"/>
      <c r="I4" s="5" t="s">
        <v>2</v>
      </c>
      <c r="J4" s="2" t="s">
        <v>54</v>
      </c>
      <c r="K4" s="2"/>
      <c r="L4" s="133"/>
      <c r="M4" s="5" t="s">
        <v>2</v>
      </c>
      <c r="N4" s="2" t="s">
        <v>54</v>
      </c>
      <c r="O4" s="2"/>
      <c r="P4" s="133"/>
      <c r="Q4" s="5" t="s">
        <v>2</v>
      </c>
      <c r="R4" s="2" t="s">
        <v>54</v>
      </c>
      <c r="S4" s="2"/>
      <c r="T4" s="107"/>
      <c r="U4" s="105"/>
      <c r="V4" s="105"/>
      <c r="W4" s="105"/>
      <c r="X4" s="105"/>
      <c r="Y4" s="105"/>
      <c r="Z4" s="105"/>
      <c r="AA4" s="105"/>
      <c r="AB4" s="105"/>
      <c r="AC4" s="105"/>
      <c r="AD4" s="105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54</v>
      </c>
      <c r="O5" s="2"/>
      <c r="P5" s="133"/>
      <c r="Q5" s="5" t="s">
        <v>3</v>
      </c>
      <c r="R5" s="2" t="s">
        <v>54</v>
      </c>
      <c r="S5" s="2"/>
      <c r="T5" s="107"/>
      <c r="U5" s="105"/>
      <c r="V5" s="105"/>
      <c r="W5" s="105"/>
      <c r="X5" s="105"/>
      <c r="Y5" s="105"/>
      <c r="Z5" s="105"/>
      <c r="AA5" s="105"/>
      <c r="AB5" s="105"/>
      <c r="AC5" s="105"/>
      <c r="AD5" s="105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1760</v>
      </c>
      <c r="O6" s="2">
        <v>150</v>
      </c>
      <c r="P6" s="133"/>
      <c r="Q6" s="18" t="s">
        <v>4</v>
      </c>
      <c r="R6" s="2"/>
      <c r="S6" s="2"/>
      <c r="T6" s="107"/>
      <c r="U6" s="105"/>
      <c r="V6" s="105"/>
      <c r="W6" s="105"/>
      <c r="X6" s="105"/>
      <c r="Y6" s="105"/>
      <c r="Z6" s="105"/>
      <c r="AA6" s="105"/>
      <c r="AB6" s="105"/>
      <c r="AC6" s="105"/>
      <c r="AD6" s="105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107"/>
      <c r="U7" s="105"/>
      <c r="V7" s="105"/>
      <c r="W7" s="105"/>
      <c r="X7" s="105"/>
      <c r="Y7" s="105"/>
      <c r="Z7" s="105"/>
      <c r="AA7" s="105"/>
      <c r="AB7" s="105"/>
      <c r="AC7" s="105"/>
      <c r="AD7" s="105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 t="s">
        <v>1761</v>
      </c>
      <c r="G8" s="25">
        <v>154</v>
      </c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107"/>
      <c r="U8" s="105"/>
      <c r="V8" s="105"/>
      <c r="W8" s="105"/>
      <c r="X8" s="105"/>
      <c r="Y8" s="105"/>
      <c r="Z8" s="105"/>
      <c r="AA8" s="105"/>
      <c r="AB8" s="105"/>
      <c r="AC8" s="105"/>
      <c r="AD8" s="105"/>
    </row>
    <row r="9" spans="1:30" ht="15.75" customHeight="1">
      <c r="A9" s="5" t="s">
        <v>7</v>
      </c>
      <c r="B9" s="2" t="s">
        <v>1762</v>
      </c>
      <c r="C9" s="2">
        <v>120</v>
      </c>
      <c r="D9" s="133"/>
      <c r="E9" s="5" t="s">
        <v>7</v>
      </c>
      <c r="F9" s="2" t="s">
        <v>1763</v>
      </c>
      <c r="G9" s="2">
        <f>90+35</f>
        <v>125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107"/>
      <c r="U9" s="105"/>
      <c r="V9" s="105"/>
      <c r="W9" s="105"/>
      <c r="X9" s="105"/>
      <c r="Y9" s="105"/>
      <c r="Z9" s="105"/>
      <c r="AA9" s="105"/>
      <c r="AB9" s="105"/>
      <c r="AC9" s="105"/>
      <c r="AD9" s="105"/>
    </row>
    <row r="10" spans="1:30" ht="15.75" customHeight="1">
      <c r="A10" s="5" t="s">
        <v>8</v>
      </c>
      <c r="B10" s="2" t="s">
        <v>1762</v>
      </c>
      <c r="C10" s="2">
        <v>120</v>
      </c>
      <c r="D10" s="133"/>
      <c r="E10" s="5" t="s">
        <v>8</v>
      </c>
      <c r="F10" s="2"/>
      <c r="G10" s="2"/>
      <c r="H10" s="133"/>
      <c r="I10" s="5" t="s">
        <v>8</v>
      </c>
      <c r="J10" s="2" t="s">
        <v>1764</v>
      </c>
      <c r="K10" s="2">
        <v>140</v>
      </c>
      <c r="L10" s="133"/>
      <c r="M10" s="5" t="s">
        <v>8</v>
      </c>
      <c r="N10" s="2" t="s">
        <v>1760</v>
      </c>
      <c r="O10" s="2">
        <v>150</v>
      </c>
      <c r="P10" s="133"/>
      <c r="Q10" s="5" t="s">
        <v>8</v>
      </c>
      <c r="R10" s="2" t="s">
        <v>1765</v>
      </c>
      <c r="S10" s="2">
        <v>145</v>
      </c>
      <c r="T10" s="107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107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107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</row>
    <row r="13" spans="1:30" ht="15.75" customHeight="1">
      <c r="A13" s="5" t="s">
        <v>11</v>
      </c>
      <c r="B13" s="2" t="s">
        <v>1762</v>
      </c>
      <c r="C13" s="2">
        <v>120</v>
      </c>
      <c r="D13" s="133"/>
      <c r="E13" s="5" t="s">
        <v>11</v>
      </c>
      <c r="F13" s="2" t="s">
        <v>1766</v>
      </c>
      <c r="G13" s="2">
        <v>125</v>
      </c>
      <c r="H13" s="133"/>
      <c r="I13" s="5" t="s">
        <v>11</v>
      </c>
      <c r="J13" s="2" t="s">
        <v>1209</v>
      </c>
      <c r="K13" s="2">
        <v>140</v>
      </c>
      <c r="L13" s="133"/>
      <c r="M13" s="5" t="s">
        <v>11</v>
      </c>
      <c r="N13" s="2" t="s">
        <v>1760</v>
      </c>
      <c r="O13" s="2">
        <v>150</v>
      </c>
      <c r="P13" s="133"/>
      <c r="Q13" s="5" t="s">
        <v>11</v>
      </c>
      <c r="R13" s="2" t="s">
        <v>1767</v>
      </c>
      <c r="S13" s="2">
        <v>150</v>
      </c>
      <c r="T13" s="107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107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1760</v>
      </c>
      <c r="O15" s="2">
        <v>150</v>
      </c>
      <c r="P15" s="133"/>
      <c r="Q15" s="5" t="s">
        <v>13</v>
      </c>
      <c r="R15" s="2"/>
      <c r="S15" s="2"/>
      <c r="T15" s="107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107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</row>
    <row r="17" spans="1:30" ht="15.75" customHeight="1">
      <c r="A17" s="5" t="s">
        <v>15</v>
      </c>
      <c r="B17" s="2" t="s">
        <v>1768</v>
      </c>
      <c r="C17" s="2">
        <v>120</v>
      </c>
      <c r="D17" s="133"/>
      <c r="E17" s="5" t="s">
        <v>15</v>
      </c>
      <c r="F17" s="2" t="s">
        <v>1769</v>
      </c>
      <c r="G17" s="2">
        <v>147</v>
      </c>
      <c r="H17" s="133"/>
      <c r="I17" s="5" t="s">
        <v>15</v>
      </c>
      <c r="J17" s="2" t="s">
        <v>1194</v>
      </c>
      <c r="K17" s="2">
        <v>140</v>
      </c>
      <c r="L17" s="133"/>
      <c r="M17" s="5" t="s">
        <v>15</v>
      </c>
      <c r="N17" s="2" t="s">
        <v>54</v>
      </c>
      <c r="O17" s="2"/>
      <c r="P17" s="133"/>
      <c r="Q17" s="5" t="s">
        <v>15</v>
      </c>
      <c r="R17" s="2"/>
      <c r="S17" s="2"/>
      <c r="T17" s="107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</row>
    <row r="18" spans="1:30" ht="15.75" customHeight="1">
      <c r="A18" s="5" t="s">
        <v>16</v>
      </c>
      <c r="B18" s="2" t="s">
        <v>1755</v>
      </c>
      <c r="C18" s="2">
        <v>150</v>
      </c>
      <c r="D18" s="133"/>
      <c r="E18" s="5" t="s">
        <v>16</v>
      </c>
      <c r="F18" s="2" t="s">
        <v>1770</v>
      </c>
      <c r="G18" s="2">
        <v>75</v>
      </c>
      <c r="H18" s="133"/>
      <c r="I18" s="5" t="s">
        <v>16</v>
      </c>
      <c r="J18" s="2" t="s">
        <v>54</v>
      </c>
      <c r="K18" s="2"/>
      <c r="L18" s="133"/>
      <c r="M18" s="5" t="s">
        <v>16</v>
      </c>
      <c r="N18" s="2" t="s">
        <v>1760</v>
      </c>
      <c r="O18" s="2">
        <v>150</v>
      </c>
      <c r="P18" s="133"/>
      <c r="Q18" s="5" t="s">
        <v>16</v>
      </c>
      <c r="R18" s="2" t="s">
        <v>54</v>
      </c>
      <c r="S18" s="2"/>
      <c r="T18" s="107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</row>
    <row r="19" spans="1:30" ht="15.75" customHeight="1">
      <c r="A19" s="5" t="s">
        <v>17</v>
      </c>
      <c r="B19" s="2"/>
      <c r="C19" s="2"/>
      <c r="D19" s="133"/>
      <c r="E19" s="5" t="s">
        <v>17</v>
      </c>
      <c r="F19" s="2"/>
      <c r="G19" s="2"/>
      <c r="H19" s="133"/>
      <c r="I19" s="5" t="s">
        <v>17</v>
      </c>
      <c r="J19" s="2" t="s">
        <v>1194</v>
      </c>
      <c r="K19" s="2">
        <v>140</v>
      </c>
      <c r="L19" s="133"/>
      <c r="M19" s="5" t="s">
        <v>17</v>
      </c>
      <c r="N19" s="2" t="s">
        <v>1760</v>
      </c>
      <c r="O19" s="2">
        <v>150</v>
      </c>
      <c r="P19" s="133"/>
      <c r="Q19" s="5" t="s">
        <v>17</v>
      </c>
      <c r="R19" s="2"/>
      <c r="S19" s="2"/>
      <c r="T19" s="107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</row>
    <row r="20" spans="1:30" ht="15.75" customHeight="1">
      <c r="A20" s="5" t="s">
        <v>18</v>
      </c>
      <c r="B20" s="2" t="s">
        <v>52</v>
      </c>
      <c r="C20" s="2"/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1771</v>
      </c>
      <c r="K20" s="2">
        <v>140</v>
      </c>
      <c r="L20" s="133"/>
      <c r="M20" s="5" t="s">
        <v>18</v>
      </c>
      <c r="N20" s="2" t="s">
        <v>1760</v>
      </c>
      <c r="O20" s="2">
        <v>150</v>
      </c>
      <c r="P20" s="133"/>
      <c r="Q20" s="5" t="s">
        <v>18</v>
      </c>
      <c r="R20" s="2" t="s">
        <v>1772</v>
      </c>
      <c r="S20" s="2">
        <v>145</v>
      </c>
      <c r="T20" s="107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</row>
    <row r="21" spans="1:30" ht="15.75" customHeight="1">
      <c r="A21" s="5" t="s">
        <v>19</v>
      </c>
      <c r="B21" s="2" t="s">
        <v>1773</v>
      </c>
      <c r="C21" s="2">
        <v>130</v>
      </c>
      <c r="D21" s="133"/>
      <c r="E21" s="5" t="s">
        <v>19</v>
      </c>
      <c r="F21" s="2" t="s">
        <v>1774</v>
      </c>
      <c r="G21" s="2">
        <v>140</v>
      </c>
      <c r="H21" s="133"/>
      <c r="I21" s="5" t="s">
        <v>19</v>
      </c>
      <c r="J21" s="2"/>
      <c r="K21" s="2"/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107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</row>
    <row r="22" spans="1:30" ht="15.75" customHeight="1">
      <c r="A22" s="5" t="s">
        <v>20</v>
      </c>
      <c r="B22" s="2" t="s">
        <v>1775</v>
      </c>
      <c r="C22" s="2">
        <v>130</v>
      </c>
      <c r="D22" s="133"/>
      <c r="E22" s="5" t="s">
        <v>20</v>
      </c>
      <c r="F22" s="2" t="s">
        <v>1776</v>
      </c>
      <c r="G22" s="2">
        <v>135</v>
      </c>
      <c r="H22" s="133"/>
      <c r="I22" s="5" t="s">
        <v>20</v>
      </c>
      <c r="J22" s="2" t="s">
        <v>1209</v>
      </c>
      <c r="K22" s="2">
        <v>140</v>
      </c>
      <c r="L22" s="133"/>
      <c r="M22" s="5" t="s">
        <v>20</v>
      </c>
      <c r="N22" s="2" t="s">
        <v>1777</v>
      </c>
      <c r="O22" s="2">
        <v>130</v>
      </c>
      <c r="P22" s="133"/>
      <c r="Q22" s="5" t="s">
        <v>20</v>
      </c>
      <c r="R22" s="2" t="s">
        <v>1778</v>
      </c>
      <c r="S22" s="2">
        <v>145</v>
      </c>
      <c r="T22" s="107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</row>
    <row r="23" spans="1:30" ht="15.75" customHeight="1">
      <c r="A23" s="5" t="s">
        <v>21</v>
      </c>
      <c r="B23" s="2" t="s">
        <v>1775</v>
      </c>
      <c r="C23" s="2">
        <v>130</v>
      </c>
      <c r="D23" s="133"/>
      <c r="E23" s="5" t="s">
        <v>21</v>
      </c>
      <c r="F23" s="2" t="s">
        <v>1779</v>
      </c>
      <c r="G23" s="2">
        <v>150</v>
      </c>
      <c r="H23" s="133"/>
      <c r="I23" s="5" t="s">
        <v>21</v>
      </c>
      <c r="J23" s="2"/>
      <c r="K23" s="2"/>
      <c r="L23" s="133"/>
      <c r="M23" s="5" t="s">
        <v>21</v>
      </c>
      <c r="N23" s="2" t="s">
        <v>1780</v>
      </c>
      <c r="O23" s="2"/>
      <c r="P23" s="133"/>
      <c r="Q23" s="5" t="s">
        <v>21</v>
      </c>
      <c r="R23" s="2"/>
      <c r="S23" s="2"/>
      <c r="T23" s="107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</row>
    <row r="24" spans="1:30" ht="15.75" customHeight="1">
      <c r="A24" s="5" t="s">
        <v>22</v>
      </c>
      <c r="B24" s="2" t="s">
        <v>1775</v>
      </c>
      <c r="C24" s="2">
        <v>130</v>
      </c>
      <c r="D24" s="133"/>
      <c r="E24" s="5" t="s">
        <v>22</v>
      </c>
      <c r="F24" s="2" t="s">
        <v>1781</v>
      </c>
      <c r="G24" s="2">
        <v>145</v>
      </c>
      <c r="H24" s="133"/>
      <c r="I24" s="5" t="s">
        <v>22</v>
      </c>
      <c r="J24" s="2" t="s">
        <v>1209</v>
      </c>
      <c r="K24" s="2">
        <v>140</v>
      </c>
      <c r="L24" s="133"/>
      <c r="M24" s="5" t="s">
        <v>22</v>
      </c>
      <c r="N24" s="2" t="s">
        <v>1760</v>
      </c>
      <c r="O24" s="2">
        <v>150</v>
      </c>
      <c r="P24" s="133"/>
      <c r="Q24" s="5" t="s">
        <v>22</v>
      </c>
      <c r="R24" s="2" t="s">
        <v>1782</v>
      </c>
      <c r="S24" s="2">
        <f>100+30</f>
        <v>130</v>
      </c>
      <c r="T24" s="107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</row>
    <row r="25" spans="1:30" ht="15.75" customHeight="1">
      <c r="A25" s="5" t="s">
        <v>23</v>
      </c>
      <c r="B25" s="2" t="s">
        <v>1773</v>
      </c>
      <c r="C25" s="2">
        <v>130</v>
      </c>
      <c r="D25" s="133"/>
      <c r="E25" s="5" t="s">
        <v>23</v>
      </c>
      <c r="F25" s="2" t="s">
        <v>1783</v>
      </c>
      <c r="G25" s="2">
        <v>135</v>
      </c>
      <c r="H25" s="133"/>
      <c r="I25" s="5" t="s">
        <v>23</v>
      </c>
      <c r="J25" s="2" t="s">
        <v>1784</v>
      </c>
      <c r="K25" s="2">
        <v>140</v>
      </c>
      <c r="L25" s="133"/>
      <c r="M25" s="5" t="s">
        <v>23</v>
      </c>
      <c r="N25" s="2" t="s">
        <v>1758</v>
      </c>
      <c r="O25" s="2">
        <v>95</v>
      </c>
      <c r="P25" s="133"/>
      <c r="Q25" s="5" t="s">
        <v>23</v>
      </c>
      <c r="R25" s="2" t="s">
        <v>1785</v>
      </c>
      <c r="S25" s="2">
        <v>115</v>
      </c>
      <c r="T25" s="107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107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1786</v>
      </c>
      <c r="G27" s="2">
        <v>140</v>
      </c>
      <c r="H27" s="133"/>
      <c r="I27" s="5" t="s">
        <v>25</v>
      </c>
      <c r="J27" s="2" t="s">
        <v>1787</v>
      </c>
      <c r="K27" s="2">
        <v>140</v>
      </c>
      <c r="L27" s="133"/>
      <c r="M27" s="5" t="s">
        <v>25</v>
      </c>
      <c r="N27" s="2"/>
      <c r="O27" s="2"/>
      <c r="P27" s="133"/>
      <c r="Q27" s="5" t="s">
        <v>25</v>
      </c>
      <c r="R27" s="2" t="s">
        <v>1788</v>
      </c>
      <c r="S27" s="2">
        <v>120</v>
      </c>
      <c r="T27" s="107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107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</row>
    <row r="29" spans="1:30" ht="15.75" customHeight="1">
      <c r="A29" s="5" t="s">
        <v>27</v>
      </c>
      <c r="B29" s="2" t="s">
        <v>1755</v>
      </c>
      <c r="C29" s="2">
        <v>150</v>
      </c>
      <c r="D29" s="133"/>
      <c r="E29" s="5" t="s">
        <v>27</v>
      </c>
      <c r="F29" s="2" t="s">
        <v>1789</v>
      </c>
      <c r="G29" s="2">
        <v>150</v>
      </c>
      <c r="H29" s="133"/>
      <c r="I29" s="5" t="s">
        <v>27</v>
      </c>
      <c r="J29" s="2"/>
      <c r="K29" s="2"/>
      <c r="L29" s="133"/>
      <c r="M29" s="5" t="s">
        <v>27</v>
      </c>
      <c r="N29" s="2" t="s">
        <v>1790</v>
      </c>
      <c r="O29" s="2">
        <v>150</v>
      </c>
      <c r="P29" s="133"/>
      <c r="Q29" s="5" t="s">
        <v>27</v>
      </c>
      <c r="R29" s="2" t="s">
        <v>1791</v>
      </c>
      <c r="S29" s="2">
        <v>130</v>
      </c>
      <c r="T29" s="107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 t="s">
        <v>1758</v>
      </c>
      <c r="O30" s="2">
        <v>95</v>
      </c>
      <c r="P30" s="133"/>
      <c r="Q30" s="5" t="s">
        <v>28</v>
      </c>
      <c r="R30" s="2" t="s">
        <v>54</v>
      </c>
      <c r="S30" s="2"/>
      <c r="T30" s="107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</row>
    <row r="31" spans="1:30" ht="15.75" customHeight="1">
      <c r="A31" s="5" t="s">
        <v>29</v>
      </c>
      <c r="B31" s="2" t="s">
        <v>1792</v>
      </c>
      <c r="C31" s="2">
        <v>150</v>
      </c>
      <c r="D31" s="133"/>
      <c r="E31" s="5" t="s">
        <v>29</v>
      </c>
      <c r="F31" s="2" t="s">
        <v>1793</v>
      </c>
      <c r="G31" s="2">
        <v>147</v>
      </c>
      <c r="H31" s="133"/>
      <c r="I31" s="5" t="s">
        <v>29</v>
      </c>
      <c r="J31" s="2" t="s">
        <v>1209</v>
      </c>
      <c r="K31" s="2">
        <v>140</v>
      </c>
      <c r="L31" s="133"/>
      <c r="M31" s="5" t="s">
        <v>29</v>
      </c>
      <c r="N31" s="2" t="s">
        <v>1758</v>
      </c>
      <c r="O31" s="2">
        <v>95</v>
      </c>
      <c r="P31" s="133"/>
      <c r="Q31" s="5" t="s">
        <v>29</v>
      </c>
      <c r="R31" s="2" t="s">
        <v>1794</v>
      </c>
      <c r="S31" s="2">
        <v>140</v>
      </c>
      <c r="T31" s="107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</row>
    <row r="32" spans="1:30" ht="15.75" customHeight="1">
      <c r="A32" s="5" t="s">
        <v>30</v>
      </c>
      <c r="B32" s="2" t="s">
        <v>1755</v>
      </c>
      <c r="C32" s="2">
        <v>150</v>
      </c>
      <c r="D32" s="133"/>
      <c r="E32" s="5" t="s">
        <v>30</v>
      </c>
      <c r="F32" s="2" t="s">
        <v>1795</v>
      </c>
      <c r="G32" s="2">
        <v>148</v>
      </c>
      <c r="H32" s="133"/>
      <c r="I32" s="5" t="s">
        <v>30</v>
      </c>
      <c r="J32" s="2" t="s">
        <v>1796</v>
      </c>
      <c r="K32" s="2">
        <v>140</v>
      </c>
      <c r="L32" s="133"/>
      <c r="M32" s="5" t="s">
        <v>30</v>
      </c>
      <c r="N32" s="2" t="s">
        <v>1797</v>
      </c>
      <c r="O32" s="2">
        <v>90</v>
      </c>
      <c r="P32" s="133"/>
      <c r="Q32" s="5" t="s">
        <v>30</v>
      </c>
      <c r="R32" s="2" t="s">
        <v>1798</v>
      </c>
      <c r="S32" s="2">
        <v>150</v>
      </c>
      <c r="T32" s="107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</row>
    <row r="33" spans="1:30" ht="15.75" customHeight="1">
      <c r="A33" s="2" t="s">
        <v>32</v>
      </c>
      <c r="B33" s="2" t="s">
        <v>1799</v>
      </c>
      <c r="C33" s="2">
        <v>120</v>
      </c>
      <c r="D33" s="133"/>
      <c r="E33" s="2" t="s">
        <v>32</v>
      </c>
      <c r="F33" s="10" t="s">
        <v>1800</v>
      </c>
      <c r="G33" s="25">
        <v>158</v>
      </c>
      <c r="H33" s="133"/>
      <c r="I33" s="2" t="s">
        <v>32</v>
      </c>
      <c r="J33" s="2" t="s">
        <v>1209</v>
      </c>
      <c r="K33" s="2">
        <v>140</v>
      </c>
      <c r="L33" s="133"/>
      <c r="M33" s="2" t="s">
        <v>32</v>
      </c>
      <c r="N33" s="2" t="s">
        <v>1797</v>
      </c>
      <c r="O33" s="2">
        <v>90</v>
      </c>
      <c r="P33" s="133"/>
      <c r="Q33" s="2" t="s">
        <v>32</v>
      </c>
      <c r="R33" s="2" t="s">
        <v>1801</v>
      </c>
      <c r="S33" s="25">
        <v>155</v>
      </c>
      <c r="T33" s="107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</row>
    <row r="34" spans="1:30" ht="15.75" customHeight="1">
      <c r="A34" s="2" t="s">
        <v>33</v>
      </c>
      <c r="B34" s="2" t="s">
        <v>1792</v>
      </c>
      <c r="C34" s="2">
        <v>150</v>
      </c>
      <c r="D34" s="133"/>
      <c r="E34" s="2" t="s">
        <v>33</v>
      </c>
      <c r="F34" s="5" t="s">
        <v>1022</v>
      </c>
      <c r="G34" s="33">
        <v>154</v>
      </c>
      <c r="H34" s="133"/>
      <c r="I34" s="2" t="s">
        <v>33</v>
      </c>
      <c r="J34" s="2" t="s">
        <v>54</v>
      </c>
      <c r="K34" s="2"/>
      <c r="L34" s="133"/>
      <c r="M34" s="2" t="s">
        <v>33</v>
      </c>
      <c r="N34" s="2" t="s">
        <v>1760</v>
      </c>
      <c r="O34" s="2">
        <v>150</v>
      </c>
      <c r="P34" s="133"/>
      <c r="Q34" s="2" t="s">
        <v>33</v>
      </c>
      <c r="R34" s="2" t="s">
        <v>1802</v>
      </c>
      <c r="S34" s="2">
        <v>150</v>
      </c>
      <c r="T34" s="107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</row>
    <row r="35" spans="1:30" ht="15.75" customHeight="1">
      <c r="A35" s="2" t="s">
        <v>34</v>
      </c>
      <c r="B35" s="2" t="s">
        <v>1803</v>
      </c>
      <c r="C35" s="2">
        <v>120</v>
      </c>
      <c r="D35" s="133"/>
      <c r="E35" s="2" t="s">
        <v>34</v>
      </c>
      <c r="F35" s="2" t="s">
        <v>1804</v>
      </c>
      <c r="G35" s="2">
        <v>150</v>
      </c>
      <c r="H35" s="133"/>
      <c r="I35" s="2" t="s">
        <v>34</v>
      </c>
      <c r="J35" s="2" t="s">
        <v>1194</v>
      </c>
      <c r="K35" s="2">
        <v>140</v>
      </c>
      <c r="L35" s="133"/>
      <c r="M35" s="2" t="s">
        <v>34</v>
      </c>
      <c r="N35" s="2" t="s">
        <v>1805</v>
      </c>
      <c r="O35" s="2">
        <v>90</v>
      </c>
      <c r="P35" s="133"/>
      <c r="Q35" s="2" t="s">
        <v>34</v>
      </c>
      <c r="R35" s="2" t="s">
        <v>1806</v>
      </c>
      <c r="S35" s="2">
        <v>140</v>
      </c>
      <c r="T35" s="107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</row>
    <row r="36" spans="1:30" ht="15.75" customHeight="1">
      <c r="A36" s="2" t="s">
        <v>35</v>
      </c>
      <c r="B36" s="2" t="s">
        <v>1792</v>
      </c>
      <c r="C36" s="2">
        <v>150</v>
      </c>
      <c r="D36" s="133"/>
      <c r="E36" s="2" t="s">
        <v>35</v>
      </c>
      <c r="F36" s="2" t="s">
        <v>1807</v>
      </c>
      <c r="G36" s="2">
        <v>147</v>
      </c>
      <c r="H36" s="128"/>
      <c r="I36" s="2" t="s">
        <v>35</v>
      </c>
      <c r="J36" s="2" t="s">
        <v>1194</v>
      </c>
      <c r="K36" s="2">
        <v>140</v>
      </c>
      <c r="L36" s="133"/>
      <c r="M36" s="2" t="s">
        <v>35</v>
      </c>
      <c r="N36" s="2" t="s">
        <v>1797</v>
      </c>
      <c r="O36" s="2">
        <v>90</v>
      </c>
      <c r="P36" s="133"/>
      <c r="Q36" s="2" t="s">
        <v>35</v>
      </c>
      <c r="R36" s="2" t="s">
        <v>1808</v>
      </c>
      <c r="S36" s="2">
        <v>150</v>
      </c>
      <c r="T36" s="107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</row>
    <row r="37" spans="1:30" ht="17">
      <c r="A37" s="2" t="s">
        <v>36</v>
      </c>
      <c r="B37" s="2" t="s">
        <v>1792</v>
      </c>
      <c r="C37" s="2">
        <v>150</v>
      </c>
      <c r="D37" s="133"/>
      <c r="E37" s="2" t="s">
        <v>36</v>
      </c>
      <c r="F37" s="2" t="s">
        <v>1807</v>
      </c>
      <c r="G37" s="17">
        <v>147</v>
      </c>
      <c r="H37" s="108"/>
      <c r="I37" s="2" t="s">
        <v>36</v>
      </c>
      <c r="J37" s="5" t="s">
        <v>1194</v>
      </c>
      <c r="K37" s="17">
        <v>140</v>
      </c>
      <c r="L37" s="133"/>
      <c r="M37" s="2" t="s">
        <v>36</v>
      </c>
      <c r="N37" s="2" t="s">
        <v>1760</v>
      </c>
      <c r="O37" s="2">
        <v>150</v>
      </c>
      <c r="P37" s="133"/>
      <c r="Q37" s="2" t="s">
        <v>36</v>
      </c>
      <c r="R37" s="8" t="s">
        <v>1778</v>
      </c>
      <c r="S37" s="4">
        <v>115</v>
      </c>
      <c r="T37" s="107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</row>
    <row r="38" spans="1:30" ht="17">
      <c r="A38" s="2" t="s">
        <v>42</v>
      </c>
      <c r="B38" s="2" t="s">
        <v>1809</v>
      </c>
      <c r="C38" s="2">
        <v>120</v>
      </c>
      <c r="D38" s="133"/>
      <c r="E38" s="2" t="s">
        <v>42</v>
      </c>
      <c r="F38" s="2" t="s">
        <v>1810</v>
      </c>
      <c r="G38" s="2">
        <v>112</v>
      </c>
      <c r="H38" s="108"/>
      <c r="I38" s="2" t="s">
        <v>42</v>
      </c>
      <c r="J38" s="2" t="s">
        <v>681</v>
      </c>
      <c r="K38" s="2">
        <v>115</v>
      </c>
      <c r="L38" s="133"/>
      <c r="M38" s="2" t="s">
        <v>42</v>
      </c>
      <c r="N38" s="2" t="s">
        <v>1797</v>
      </c>
      <c r="O38" s="2">
        <v>90</v>
      </c>
      <c r="P38" s="133"/>
      <c r="Q38" s="2" t="s">
        <v>42</v>
      </c>
      <c r="R38" s="2" t="s">
        <v>1788</v>
      </c>
      <c r="S38" s="2">
        <v>120</v>
      </c>
      <c r="T38" s="107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</row>
    <row r="39" spans="1:30" ht="17">
      <c r="A39" s="2" t="s">
        <v>57</v>
      </c>
      <c r="B39" s="2" t="s">
        <v>1792</v>
      </c>
      <c r="C39" s="2">
        <v>150</v>
      </c>
      <c r="D39" s="128"/>
      <c r="E39" s="2" t="s">
        <v>57</v>
      </c>
      <c r="F39" s="2" t="s">
        <v>1811</v>
      </c>
      <c r="G39" s="2">
        <v>125</v>
      </c>
      <c r="H39" s="108"/>
      <c r="I39" s="2" t="s">
        <v>57</v>
      </c>
      <c r="J39" s="2" t="s">
        <v>1194</v>
      </c>
      <c r="K39" s="2">
        <v>140</v>
      </c>
      <c r="L39" s="128"/>
      <c r="M39" s="2" t="s">
        <v>57</v>
      </c>
      <c r="N39" s="2" t="s">
        <v>1760</v>
      </c>
      <c r="O39" s="2">
        <v>150</v>
      </c>
      <c r="P39" s="128"/>
      <c r="Q39" s="2" t="s">
        <v>57</v>
      </c>
      <c r="R39" s="2" t="s">
        <v>1812</v>
      </c>
      <c r="S39" s="2">
        <v>150</v>
      </c>
      <c r="T39" s="107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</row>
    <row r="40" spans="1:30" ht="17">
      <c r="A40" s="105" t="s">
        <v>37</v>
      </c>
      <c r="B40" s="105"/>
      <c r="C40" s="105">
        <f>SUM((C1:C39))</f>
        <v>2840</v>
      </c>
      <c r="D40" s="108"/>
      <c r="E40" s="105" t="s">
        <v>37</v>
      </c>
      <c r="F40" s="105"/>
      <c r="G40" s="105">
        <f>SUM((G1:G39))</f>
        <v>3167</v>
      </c>
      <c r="H40" s="108"/>
      <c r="I40" s="105" t="s">
        <v>37</v>
      </c>
      <c r="J40" s="105"/>
      <c r="K40" s="105">
        <f>SUM((K1:K39))</f>
        <v>2480</v>
      </c>
      <c r="L40" s="108"/>
      <c r="M40" s="105" t="s">
        <v>37</v>
      </c>
      <c r="N40" s="105"/>
      <c r="O40" s="105">
        <f>SUM((O1:O39))</f>
        <v>2760</v>
      </c>
      <c r="P40" s="108"/>
      <c r="Q40" s="105" t="s">
        <v>37</v>
      </c>
      <c r="R40" s="105"/>
      <c r="S40" s="105">
        <f>SUM((S1:S39))</f>
        <v>2350</v>
      </c>
      <c r="T40" s="107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</row>
    <row r="41" spans="1:30" ht="15.75" customHeight="1">
      <c r="A41" s="105" t="s">
        <v>38</v>
      </c>
      <c r="B41" s="105"/>
      <c r="C41" s="105">
        <v>2840</v>
      </c>
      <c r="D41" s="105"/>
      <c r="E41" s="105" t="s">
        <v>38</v>
      </c>
      <c r="F41" s="105"/>
      <c r="G41" s="105">
        <v>3147</v>
      </c>
      <c r="H41" s="105"/>
      <c r="I41" s="105" t="s">
        <v>38</v>
      </c>
      <c r="J41" s="105"/>
      <c r="K41" s="105">
        <v>2475</v>
      </c>
      <c r="L41" s="105"/>
      <c r="M41" s="105" t="s">
        <v>38</v>
      </c>
      <c r="N41" s="105"/>
      <c r="O41" s="105">
        <v>2760</v>
      </c>
      <c r="P41" s="105"/>
      <c r="Q41" s="105" t="s">
        <v>38</v>
      </c>
      <c r="R41" s="105"/>
      <c r="S41" s="105">
        <v>2335</v>
      </c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</row>
    <row r="42" spans="1:30" ht="15.75" customHeight="1">
      <c r="A42" s="105" t="s">
        <v>39</v>
      </c>
      <c r="B42" s="105"/>
      <c r="C42" s="105">
        <f>SUMIF(C3:C39, "&gt;150")-COUNTIF(C3:C39, "&gt;150")*150</f>
        <v>0</v>
      </c>
      <c r="D42" s="105"/>
      <c r="E42" s="105" t="s">
        <v>39</v>
      </c>
      <c r="F42" s="105"/>
      <c r="G42" s="105">
        <f>SUMIF(G3:G39, "&gt;150")-COUNTIF(G3:G39, "&gt;150")*150</f>
        <v>16</v>
      </c>
      <c r="H42" s="105"/>
      <c r="I42" s="105" t="s">
        <v>39</v>
      </c>
      <c r="J42" s="105"/>
      <c r="K42" s="105">
        <f>SUMIF(K3:K39, "&gt;150")-COUNTIF(K3:K39, "&gt;150")*150</f>
        <v>0</v>
      </c>
      <c r="L42" s="105"/>
      <c r="M42" s="105" t="s">
        <v>39</v>
      </c>
      <c r="N42" s="105"/>
      <c r="O42" s="105">
        <f>SUMIF(O3:O39, "&gt;150")-COUNTIF(O3:O39, "&gt;150")*150</f>
        <v>0</v>
      </c>
      <c r="P42" s="105"/>
      <c r="Q42" s="105" t="s">
        <v>39</v>
      </c>
      <c r="R42" s="105"/>
      <c r="S42" s="105">
        <f>SUMIF(S3:S39, "&gt;150")-COUNTIF(S3:S39, "&gt;150")*150</f>
        <v>5</v>
      </c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</row>
    <row r="43" spans="1:30" ht="15.75" customHeight="1">
      <c r="A43" s="105" t="s">
        <v>40</v>
      </c>
      <c r="B43" s="105"/>
      <c r="C43" s="105">
        <f>C41-C42</f>
        <v>2840</v>
      </c>
      <c r="D43" s="105"/>
      <c r="E43" s="105" t="s">
        <v>40</v>
      </c>
      <c r="F43" s="105"/>
      <c r="G43" s="105">
        <f>G41-G42</f>
        <v>3131</v>
      </c>
      <c r="H43" s="105"/>
      <c r="I43" s="105" t="s">
        <v>40</v>
      </c>
      <c r="J43" s="105"/>
      <c r="K43" s="105">
        <f>K41-K42</f>
        <v>2475</v>
      </c>
      <c r="L43" s="105"/>
      <c r="M43" s="105" t="s">
        <v>40</v>
      </c>
      <c r="N43" s="105"/>
      <c r="O43" s="105">
        <f>O41-O42</f>
        <v>2760</v>
      </c>
      <c r="P43" s="105"/>
      <c r="Q43" s="105" t="s">
        <v>40</v>
      </c>
      <c r="R43" s="105"/>
      <c r="S43" s="105">
        <f>S41-S42</f>
        <v>2330</v>
      </c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</row>
    <row r="44" spans="1:30" ht="15.75" customHeight="1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</row>
    <row r="45" spans="1:30" ht="15.75" customHeight="1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</row>
    <row r="46" spans="1:30" ht="15.75" customHeight="1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</row>
    <row r="47" spans="1:30" ht="15.75" customHeight="1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</row>
    <row r="48" spans="1:30" ht="15.75" customHeight="1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</row>
    <row r="49" spans="1:30" ht="15.75" customHeight="1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</row>
    <row r="50" spans="1:30" ht="15.75" customHeight="1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</row>
    <row r="51" spans="1:30" ht="13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</row>
    <row r="52" spans="1:30" ht="13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</row>
    <row r="53" spans="1:30" ht="1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</row>
    <row r="54" spans="1:30" ht="13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</row>
    <row r="55" spans="1:30" ht="13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</row>
    <row r="56" spans="1:30" ht="13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</row>
    <row r="57" spans="1:30" ht="13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</row>
    <row r="58" spans="1:30" ht="13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</row>
    <row r="59" spans="1:30" ht="13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</row>
    <row r="60" spans="1:30" ht="13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</row>
    <row r="61" spans="1:30" ht="13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</row>
    <row r="62" spans="1:30" ht="13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</row>
    <row r="63" spans="1:30" ht="1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</row>
    <row r="64" spans="1:30" ht="13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</row>
    <row r="65" spans="1:30" ht="13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</row>
    <row r="66" spans="1:30" ht="13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</row>
    <row r="67" spans="1:30" ht="13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</row>
    <row r="68" spans="1:30" ht="13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</row>
    <row r="69" spans="1:30" ht="13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</row>
    <row r="70" spans="1:30" ht="13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</row>
    <row r="71" spans="1:30" ht="13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</row>
    <row r="72" spans="1:30" ht="13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</row>
    <row r="73" spans="1:30" ht="1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</row>
    <row r="74" spans="1:30" ht="13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</row>
    <row r="75" spans="1:30" ht="13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</row>
    <row r="76" spans="1:30" ht="13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</row>
    <row r="77" spans="1:30" ht="13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</row>
    <row r="78" spans="1:30" ht="13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</row>
    <row r="79" spans="1:30" ht="13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</row>
    <row r="80" spans="1:30" ht="13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</row>
    <row r="81" spans="1:30" ht="13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</row>
    <row r="82" spans="1:30" ht="13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</row>
    <row r="83" spans="1:30" ht="1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</row>
    <row r="84" spans="1:30" ht="13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</row>
    <row r="85" spans="1:30" ht="13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</row>
    <row r="86" spans="1:30" ht="13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</row>
    <row r="87" spans="1:30" ht="13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</row>
    <row r="88" spans="1:30" ht="13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</row>
    <row r="89" spans="1:30" ht="13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</row>
    <row r="90" spans="1:30" ht="13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</row>
    <row r="91" spans="1:30" ht="13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</row>
    <row r="92" spans="1:30" ht="13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</row>
    <row r="93" spans="1:30" ht="1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</row>
    <row r="94" spans="1:30" ht="13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</row>
    <row r="95" spans="1:30" ht="13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</row>
    <row r="96" spans="1:30" ht="13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</row>
    <row r="97" spans="1:30" ht="13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</row>
    <row r="98" spans="1:30" ht="13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</row>
    <row r="99" spans="1:30" ht="13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</row>
    <row r="100" spans="1:30" ht="13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</row>
    <row r="101" spans="1:30" ht="13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</row>
    <row r="102" spans="1:30" ht="13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</row>
    <row r="103" spans="1:30" ht="1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</row>
    <row r="104" spans="1:30" ht="13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</row>
    <row r="105" spans="1:30" ht="13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</row>
    <row r="106" spans="1:30" ht="13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</row>
    <row r="107" spans="1:30" ht="13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</row>
    <row r="108" spans="1:30" ht="13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</row>
    <row r="109" spans="1:30" ht="13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</row>
    <row r="110" spans="1:30" ht="13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</row>
    <row r="111" spans="1:30" ht="13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</row>
    <row r="112" spans="1:30" ht="13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</row>
    <row r="113" spans="1:30" ht="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</row>
    <row r="114" spans="1:30" ht="13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</row>
    <row r="115" spans="1:30" ht="13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</row>
    <row r="116" spans="1:30" ht="13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</row>
    <row r="117" spans="1:30" ht="13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</row>
    <row r="118" spans="1:30" ht="1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</row>
    <row r="119" spans="1:30" ht="1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</row>
    <row r="120" spans="1:30" ht="1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</row>
    <row r="121" spans="1:30" ht="1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</row>
    <row r="122" spans="1:30" ht="1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</row>
    <row r="123" spans="1:30" ht="1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</row>
    <row r="124" spans="1:30" ht="1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</row>
    <row r="125" spans="1:30" ht="1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</row>
    <row r="126" spans="1:30" ht="1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</row>
    <row r="127" spans="1:30" ht="1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</row>
    <row r="128" spans="1:30" ht="1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</row>
    <row r="129" spans="1:30" ht="1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</row>
    <row r="130" spans="1:30" ht="1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</row>
    <row r="131" spans="1:30" ht="1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</row>
    <row r="132" spans="1:30" ht="1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</row>
    <row r="133" spans="1:30" ht="1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</row>
    <row r="134" spans="1:30" ht="1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</row>
    <row r="135" spans="1:30" ht="1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</row>
    <row r="136" spans="1:30" ht="1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</row>
    <row r="137" spans="1:30" ht="1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</row>
    <row r="138" spans="1:30" ht="1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</row>
    <row r="139" spans="1:30" ht="1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</row>
    <row r="140" spans="1:30" ht="1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</row>
    <row r="141" spans="1:30" ht="1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</row>
    <row r="142" spans="1:30" ht="1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</row>
    <row r="143" spans="1:30" ht="1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</row>
    <row r="144" spans="1:30" ht="1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</row>
    <row r="145" spans="1:30" ht="1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</row>
    <row r="146" spans="1:30" ht="1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</row>
    <row r="147" spans="1:30" ht="1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</row>
    <row r="148" spans="1:30" ht="1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</row>
    <row r="149" spans="1:30" ht="1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</row>
    <row r="150" spans="1:30" ht="1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</row>
    <row r="151" spans="1:30" ht="1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</row>
    <row r="152" spans="1:30" ht="1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</row>
    <row r="153" spans="1:30" ht="1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</row>
    <row r="154" spans="1:30" ht="1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</row>
    <row r="155" spans="1:30" ht="1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</row>
    <row r="156" spans="1:30" ht="1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</row>
    <row r="157" spans="1:30" ht="1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</row>
    <row r="158" spans="1:30" ht="1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</row>
    <row r="159" spans="1:30" ht="1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</row>
    <row r="160" spans="1:30" ht="1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</row>
    <row r="161" spans="1:30" ht="1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</row>
    <row r="162" spans="1:30" ht="1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</row>
    <row r="163" spans="1:30" ht="1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</row>
    <row r="164" spans="1:30" ht="1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</row>
    <row r="165" spans="1:30" ht="1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</row>
    <row r="166" spans="1:30" ht="1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</row>
    <row r="167" spans="1:30" ht="1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</row>
    <row r="168" spans="1:30" ht="1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</row>
    <row r="169" spans="1:30" ht="1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</row>
    <row r="170" spans="1:30" ht="1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</row>
    <row r="171" spans="1:30" ht="1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</row>
    <row r="172" spans="1:30" ht="1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</row>
    <row r="173" spans="1:30" ht="1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</row>
    <row r="174" spans="1:30" ht="1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</row>
    <row r="175" spans="1:30" ht="1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</row>
    <row r="176" spans="1:30" ht="1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</row>
    <row r="177" spans="1:30" ht="1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</row>
    <row r="178" spans="1:30" ht="1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</row>
    <row r="179" spans="1:30" ht="1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</row>
    <row r="180" spans="1:30" ht="1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</row>
    <row r="181" spans="1:30" ht="1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</row>
    <row r="182" spans="1:30" ht="1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</row>
    <row r="183" spans="1:30" ht="1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</row>
    <row r="184" spans="1:30" ht="1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</row>
    <row r="185" spans="1:30" ht="1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</row>
    <row r="186" spans="1:30" ht="1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</row>
    <row r="187" spans="1:30" ht="1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</row>
    <row r="188" spans="1:30" ht="1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</row>
    <row r="189" spans="1:30" ht="1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</row>
    <row r="190" spans="1:30" ht="1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</row>
    <row r="191" spans="1:30" ht="1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</row>
    <row r="192" spans="1:30" ht="1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</row>
    <row r="193" spans="1:30" ht="1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</row>
    <row r="194" spans="1:30" ht="1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</row>
    <row r="195" spans="1:30" ht="1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</row>
    <row r="196" spans="1:30" ht="1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</row>
    <row r="197" spans="1:30" ht="1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</row>
    <row r="198" spans="1:30" ht="1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</row>
    <row r="199" spans="1:30" ht="1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</row>
    <row r="200" spans="1:30" ht="1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</row>
    <row r="201" spans="1:30" ht="1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</row>
    <row r="202" spans="1:30" ht="1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</row>
    <row r="203" spans="1:30" ht="1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</row>
    <row r="204" spans="1:30" ht="1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</row>
    <row r="205" spans="1:30" ht="13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</row>
    <row r="206" spans="1:30" ht="13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</row>
    <row r="207" spans="1:30" ht="13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</row>
    <row r="208" spans="1:30" ht="13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</row>
    <row r="209" spans="1:30" ht="13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</row>
    <row r="210" spans="1:30" ht="13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</row>
    <row r="211" spans="1:30" ht="13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</row>
    <row r="212" spans="1:30" ht="13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</row>
    <row r="213" spans="1:30" ht="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</row>
    <row r="214" spans="1:30" ht="13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</row>
    <row r="215" spans="1:30" ht="13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</row>
    <row r="216" spans="1:30" ht="13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</row>
    <row r="217" spans="1:30" ht="13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</row>
    <row r="218" spans="1:30" ht="13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</row>
    <row r="219" spans="1:30" ht="13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</row>
    <row r="220" spans="1:30" ht="13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</row>
    <row r="221" spans="1:30" ht="13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</row>
    <row r="222" spans="1:30" ht="13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</row>
    <row r="223" spans="1:30" ht="1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</row>
    <row r="224" spans="1:30" ht="13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</row>
    <row r="225" spans="1:30" ht="13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</row>
    <row r="226" spans="1:30" ht="13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</row>
    <row r="227" spans="1:30" ht="13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</row>
    <row r="228" spans="1:30" ht="13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</row>
    <row r="229" spans="1:30" ht="13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</row>
    <row r="230" spans="1:30" ht="13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</row>
    <row r="231" spans="1:30" ht="13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</row>
    <row r="232" spans="1:30" ht="13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</row>
    <row r="233" spans="1:30" ht="1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</row>
    <row r="234" spans="1:30" ht="13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</row>
    <row r="235" spans="1:30" ht="13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</row>
    <row r="236" spans="1:30" ht="13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</row>
    <row r="237" spans="1:30" ht="13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</row>
    <row r="238" spans="1:30" ht="13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</row>
    <row r="239" spans="1:30" ht="13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</row>
    <row r="240" spans="1:30" ht="13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</row>
    <row r="241" spans="1:30" ht="13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</row>
    <row r="242" spans="1:30" ht="13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</row>
    <row r="243" spans="1:30" ht="1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</row>
    <row r="244" spans="1:30" ht="13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</row>
    <row r="245" spans="1:30" ht="13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</row>
    <row r="246" spans="1:30" ht="13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</row>
    <row r="247" spans="1:30" ht="13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</row>
    <row r="248" spans="1:30" ht="13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</row>
    <row r="249" spans="1:30" ht="13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</row>
    <row r="250" spans="1:30" ht="13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</row>
    <row r="251" spans="1:30" ht="13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</row>
    <row r="252" spans="1:30" ht="13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</row>
    <row r="253" spans="1:30" ht="1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</row>
    <row r="254" spans="1:30" ht="13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</row>
    <row r="255" spans="1:30" ht="13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</row>
    <row r="256" spans="1:30" ht="13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</row>
    <row r="257" spans="1:30" ht="13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</row>
    <row r="258" spans="1:30" ht="13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</row>
    <row r="259" spans="1:30" ht="13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</row>
    <row r="260" spans="1:30" ht="13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</row>
    <row r="261" spans="1:30" ht="13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</row>
    <row r="262" spans="1:30" ht="13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</row>
    <row r="263" spans="1:30" ht="1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</row>
    <row r="264" spans="1:30" ht="13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</row>
    <row r="265" spans="1:30" ht="13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</row>
    <row r="266" spans="1:30" ht="13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</row>
    <row r="267" spans="1:30" ht="13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</row>
    <row r="268" spans="1:30" ht="13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</row>
    <row r="269" spans="1:30" ht="13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</row>
    <row r="270" spans="1:30" ht="13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</row>
    <row r="271" spans="1:30" ht="13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</row>
    <row r="272" spans="1:30" ht="13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</row>
    <row r="273" spans="1:30" ht="1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</row>
    <row r="274" spans="1:30" ht="13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</row>
    <row r="275" spans="1:30" ht="13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</row>
    <row r="276" spans="1:30" ht="13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</row>
    <row r="277" spans="1:30" ht="13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</row>
    <row r="278" spans="1:30" ht="13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</row>
    <row r="279" spans="1:30" ht="13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</row>
    <row r="280" spans="1:30" ht="13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</row>
    <row r="281" spans="1:30" ht="13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</row>
    <row r="282" spans="1:30" ht="13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</row>
    <row r="283" spans="1:30" ht="1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</row>
    <row r="284" spans="1:30" ht="13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</row>
    <row r="285" spans="1:30" ht="13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</row>
    <row r="286" spans="1:30" ht="13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</row>
    <row r="287" spans="1:30" ht="13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</row>
    <row r="288" spans="1:30" ht="13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</row>
    <row r="289" spans="1:30" ht="13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</row>
    <row r="290" spans="1:30" ht="13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</row>
    <row r="291" spans="1:30" ht="13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</row>
    <row r="292" spans="1:30" ht="13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</row>
    <row r="293" spans="1:30" ht="1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</row>
    <row r="294" spans="1:30" ht="13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</row>
    <row r="295" spans="1:30" ht="13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</row>
    <row r="296" spans="1:30" ht="13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</row>
    <row r="297" spans="1:30" ht="13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</row>
    <row r="298" spans="1:30" ht="13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</row>
    <row r="299" spans="1:30" ht="13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</row>
    <row r="300" spans="1:30" ht="13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</row>
    <row r="301" spans="1:30" ht="13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</row>
    <row r="302" spans="1:30" ht="13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</row>
    <row r="303" spans="1:30" ht="1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</row>
    <row r="304" spans="1:30" ht="13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</row>
    <row r="305" spans="1:30" ht="13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</row>
    <row r="306" spans="1:30" ht="13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</row>
    <row r="307" spans="1:30" ht="13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</row>
    <row r="308" spans="1:30" ht="13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</row>
    <row r="309" spans="1:30" ht="13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</row>
    <row r="310" spans="1:30" ht="13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</row>
    <row r="311" spans="1:30" ht="13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</row>
    <row r="312" spans="1:30" ht="13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</row>
    <row r="313" spans="1:30" ht="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</row>
    <row r="314" spans="1:30" ht="13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</row>
    <row r="315" spans="1:30" ht="13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</row>
    <row r="316" spans="1:30" ht="13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</row>
    <row r="317" spans="1:30" ht="13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</row>
    <row r="318" spans="1:30" ht="13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</row>
    <row r="319" spans="1:30" ht="13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</row>
    <row r="320" spans="1:30" ht="13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</row>
    <row r="321" spans="1:30" ht="13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</row>
    <row r="322" spans="1:30" ht="13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</row>
    <row r="323" spans="1:30" ht="1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</row>
    <row r="324" spans="1:30" ht="13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</row>
    <row r="325" spans="1:30" ht="13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</row>
    <row r="326" spans="1:30" ht="13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</row>
    <row r="327" spans="1:30" ht="13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</row>
    <row r="328" spans="1:30" ht="13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</row>
    <row r="329" spans="1:30" ht="13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</row>
    <row r="330" spans="1:30" ht="13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</row>
    <row r="331" spans="1:30" ht="13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</row>
    <row r="332" spans="1:30" ht="13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</row>
    <row r="333" spans="1:30" ht="1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</row>
    <row r="334" spans="1:30" ht="13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</row>
    <row r="335" spans="1:30" ht="13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</row>
    <row r="336" spans="1:30" ht="13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</row>
    <row r="337" spans="1:30" ht="13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</row>
    <row r="338" spans="1:30" ht="13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</row>
    <row r="339" spans="1:30" ht="13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</row>
    <row r="340" spans="1:30" ht="13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</row>
    <row r="341" spans="1:30" ht="13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</row>
    <row r="342" spans="1:30" ht="13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</row>
    <row r="343" spans="1:30" ht="1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</row>
    <row r="344" spans="1:30" ht="13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</row>
    <row r="345" spans="1:30" ht="13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</row>
    <row r="346" spans="1:30" ht="13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</row>
    <row r="347" spans="1:30" ht="13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</row>
    <row r="348" spans="1:30" ht="13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</row>
    <row r="349" spans="1:30" ht="13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</row>
    <row r="350" spans="1:30" ht="13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</row>
    <row r="351" spans="1:30" ht="13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</row>
    <row r="352" spans="1:30" ht="13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</row>
    <row r="353" spans="1:30" ht="1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</row>
    <row r="354" spans="1:30" ht="13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</row>
    <row r="355" spans="1:30" ht="13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</row>
    <row r="356" spans="1:30" ht="13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</row>
    <row r="357" spans="1:30" ht="13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</row>
    <row r="358" spans="1:30" ht="13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</row>
    <row r="359" spans="1:30" ht="13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</row>
    <row r="360" spans="1:30" ht="13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</row>
    <row r="361" spans="1:30" ht="13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</row>
    <row r="362" spans="1:30" ht="13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</row>
    <row r="363" spans="1:30" ht="1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</row>
    <row r="364" spans="1:30" ht="13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</row>
    <row r="365" spans="1:30" ht="13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</row>
    <row r="366" spans="1:30" ht="13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</row>
    <row r="367" spans="1:30" ht="13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</row>
    <row r="368" spans="1:30" ht="13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</row>
    <row r="369" spans="1:30" ht="13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</row>
    <row r="370" spans="1:30" ht="13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</row>
    <row r="371" spans="1:30" ht="13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</row>
    <row r="372" spans="1:30" ht="13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</row>
    <row r="373" spans="1:30" ht="1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</row>
    <row r="374" spans="1:30" ht="13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</row>
    <row r="375" spans="1:30" ht="13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</row>
    <row r="376" spans="1:30" ht="13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</row>
    <row r="377" spans="1:30" ht="13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</row>
    <row r="378" spans="1:30" ht="13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</row>
    <row r="379" spans="1:30" ht="13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</row>
    <row r="380" spans="1:30" ht="13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</row>
    <row r="381" spans="1:30" ht="13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</row>
    <row r="382" spans="1:30" ht="13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</row>
    <row r="383" spans="1:30" ht="1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</row>
    <row r="384" spans="1:30" ht="13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</row>
    <row r="385" spans="1:30" ht="13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</row>
    <row r="386" spans="1:30" ht="13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</row>
    <row r="387" spans="1:30" ht="13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</row>
    <row r="388" spans="1:30" ht="13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</row>
    <row r="389" spans="1:30" ht="13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</row>
    <row r="390" spans="1:30" ht="13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</row>
    <row r="391" spans="1:30" ht="13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</row>
    <row r="392" spans="1:30" ht="13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</row>
    <row r="393" spans="1:30" ht="1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</row>
    <row r="394" spans="1:30" ht="13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</row>
    <row r="395" spans="1:30" ht="13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</row>
    <row r="396" spans="1:30" ht="13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</row>
    <row r="397" spans="1:30" ht="13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</row>
    <row r="398" spans="1:30" ht="13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</row>
    <row r="399" spans="1:30" ht="13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</row>
    <row r="400" spans="1:30" ht="13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</row>
    <row r="401" spans="1:30" ht="13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</row>
    <row r="402" spans="1:30" ht="13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</row>
    <row r="403" spans="1:30" ht="1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</row>
    <row r="404" spans="1:30" ht="13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</row>
    <row r="405" spans="1:30" ht="13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</row>
    <row r="406" spans="1:30" ht="13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</row>
    <row r="407" spans="1:30" ht="13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</row>
    <row r="408" spans="1:30" ht="13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</row>
    <row r="409" spans="1:30" ht="13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</row>
    <row r="410" spans="1:30" ht="13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</row>
    <row r="411" spans="1:30" ht="13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</row>
    <row r="412" spans="1:30" ht="13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</row>
    <row r="413" spans="1:30" ht="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</row>
    <row r="414" spans="1:30" ht="13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</row>
    <row r="415" spans="1:30" ht="13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</row>
    <row r="416" spans="1:30" ht="13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</row>
    <row r="417" spans="1:30" ht="13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</row>
    <row r="418" spans="1:30" ht="13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</row>
    <row r="419" spans="1:30" ht="13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</row>
    <row r="420" spans="1:30" ht="13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</row>
    <row r="421" spans="1:30" ht="13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</row>
    <row r="422" spans="1:30" ht="13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</row>
    <row r="423" spans="1:30" ht="1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</row>
    <row r="424" spans="1:30" ht="13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</row>
    <row r="425" spans="1:30" ht="13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</row>
    <row r="426" spans="1:30" ht="13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</row>
    <row r="427" spans="1:30" ht="13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</row>
    <row r="428" spans="1:30" ht="13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</row>
    <row r="429" spans="1:30" ht="13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</row>
    <row r="430" spans="1:30" ht="13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</row>
    <row r="431" spans="1:30" ht="13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</row>
    <row r="432" spans="1:30" ht="13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</row>
    <row r="433" spans="1:30" ht="1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</row>
    <row r="434" spans="1:30" ht="13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</row>
    <row r="435" spans="1:30" ht="13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</row>
    <row r="436" spans="1:30" ht="13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</row>
    <row r="437" spans="1:30" ht="13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</row>
    <row r="438" spans="1:30" ht="13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</row>
    <row r="439" spans="1:30" ht="13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</row>
    <row r="440" spans="1:30" ht="13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</row>
    <row r="441" spans="1:30" ht="13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</row>
    <row r="442" spans="1:30" ht="13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</row>
    <row r="443" spans="1:30" ht="1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</row>
    <row r="444" spans="1:30" ht="13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</row>
    <row r="445" spans="1:30" ht="13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</row>
    <row r="446" spans="1:30" ht="13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</row>
    <row r="447" spans="1:30" ht="13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</row>
    <row r="448" spans="1:30" ht="13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</row>
    <row r="449" spans="1:30" ht="13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</row>
    <row r="450" spans="1:30" ht="13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</row>
    <row r="451" spans="1:30" ht="13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</row>
    <row r="452" spans="1:30" ht="13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</row>
    <row r="453" spans="1:30" ht="1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</row>
    <row r="454" spans="1:30" ht="13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</row>
    <row r="455" spans="1:30" ht="13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</row>
    <row r="456" spans="1:30" ht="13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</row>
    <row r="457" spans="1:30" ht="13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</row>
    <row r="458" spans="1:30" ht="13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</row>
    <row r="459" spans="1:30" ht="13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</row>
    <row r="460" spans="1:30" ht="13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</row>
    <row r="461" spans="1:30" ht="13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</row>
    <row r="462" spans="1:30" ht="13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</row>
    <row r="463" spans="1:30" ht="1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</row>
    <row r="464" spans="1:30" ht="13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</row>
    <row r="465" spans="1:30" ht="13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</row>
    <row r="466" spans="1:30" ht="13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</row>
    <row r="467" spans="1:30" ht="13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</row>
    <row r="468" spans="1:30" ht="13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</row>
    <row r="469" spans="1:30" ht="13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</row>
    <row r="470" spans="1:30" ht="13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</row>
    <row r="471" spans="1:30" ht="13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</row>
    <row r="472" spans="1:30" ht="13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</row>
    <row r="473" spans="1:30" ht="1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</row>
    <row r="474" spans="1:30" ht="13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</row>
    <row r="475" spans="1:30" ht="13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</row>
    <row r="476" spans="1:30" ht="13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</row>
    <row r="477" spans="1:30" ht="13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</row>
    <row r="478" spans="1:30" ht="13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</row>
    <row r="479" spans="1:30" ht="13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</row>
    <row r="480" spans="1:30" ht="13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</row>
    <row r="481" spans="1:30" ht="13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</row>
    <row r="482" spans="1:30" ht="13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</row>
    <row r="483" spans="1:30" ht="1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</row>
    <row r="484" spans="1:30" ht="13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</row>
    <row r="485" spans="1:30" ht="13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</row>
    <row r="486" spans="1:30" ht="13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</row>
    <row r="487" spans="1:30" ht="13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</row>
    <row r="488" spans="1:30" ht="13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</row>
    <row r="489" spans="1:30" ht="13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</row>
    <row r="490" spans="1:30" ht="13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</row>
    <row r="491" spans="1:30" ht="13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</row>
    <row r="492" spans="1:30" ht="13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</row>
    <row r="493" spans="1:30" ht="1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</row>
    <row r="494" spans="1:30" ht="13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</row>
    <row r="495" spans="1:30" ht="13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</row>
    <row r="496" spans="1:30" ht="13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</row>
    <row r="497" spans="1:30" ht="13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</row>
    <row r="498" spans="1:30" ht="13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</row>
    <row r="499" spans="1:30" ht="13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</row>
    <row r="500" spans="1:30" ht="13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</row>
    <row r="501" spans="1:30" ht="13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</row>
    <row r="502" spans="1:30" ht="13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</row>
    <row r="503" spans="1:30" ht="1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</row>
    <row r="504" spans="1:30" ht="13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</row>
    <row r="505" spans="1:30" ht="13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</row>
    <row r="506" spans="1:30" ht="13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</row>
    <row r="507" spans="1:30" ht="13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</row>
    <row r="508" spans="1:30" ht="13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</row>
    <row r="509" spans="1:30" ht="13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</row>
    <row r="510" spans="1:30" ht="13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</row>
    <row r="511" spans="1:30" ht="13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</row>
    <row r="512" spans="1:30" ht="13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</row>
    <row r="513" spans="1:30" ht="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</row>
    <row r="514" spans="1:30" ht="13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</row>
    <row r="515" spans="1:30" ht="13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</row>
    <row r="516" spans="1:30" ht="13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</row>
    <row r="517" spans="1:30" ht="13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</row>
    <row r="518" spans="1:30" ht="13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</row>
    <row r="519" spans="1:30" ht="13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</row>
    <row r="520" spans="1:30" ht="13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</row>
    <row r="521" spans="1:30" ht="13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</row>
    <row r="522" spans="1:30" ht="13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</row>
    <row r="523" spans="1:30" ht="1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</row>
    <row r="524" spans="1:30" ht="13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</row>
    <row r="525" spans="1:30" ht="13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</row>
    <row r="526" spans="1:30" ht="13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</row>
    <row r="527" spans="1:30" ht="13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</row>
    <row r="528" spans="1:30" ht="13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</row>
    <row r="529" spans="1:30" ht="13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</row>
    <row r="530" spans="1:30" ht="13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</row>
    <row r="531" spans="1:30" ht="13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</row>
    <row r="532" spans="1:30" ht="13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</row>
    <row r="533" spans="1:30" ht="1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</row>
    <row r="534" spans="1:30" ht="13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</row>
    <row r="535" spans="1:30" ht="13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</row>
    <row r="536" spans="1:30" ht="13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</row>
    <row r="537" spans="1:30" ht="13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</row>
    <row r="538" spans="1:30" ht="13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</row>
    <row r="539" spans="1:30" ht="13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</row>
    <row r="540" spans="1:30" ht="13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</row>
    <row r="541" spans="1:30" ht="13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</row>
    <row r="542" spans="1:30" ht="13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</row>
    <row r="543" spans="1:30" ht="1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</row>
    <row r="544" spans="1:30" ht="13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</row>
    <row r="545" spans="1:30" ht="13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</row>
    <row r="546" spans="1:30" ht="13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</row>
    <row r="547" spans="1:30" ht="13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</row>
    <row r="548" spans="1:30" ht="13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</row>
    <row r="549" spans="1:30" ht="13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</row>
    <row r="550" spans="1:30" ht="13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</row>
    <row r="551" spans="1:30" ht="13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</row>
    <row r="552" spans="1:30" ht="13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</row>
    <row r="553" spans="1:30" ht="1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</row>
    <row r="554" spans="1:30" ht="13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</row>
    <row r="555" spans="1:30" ht="13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</row>
    <row r="556" spans="1:30" ht="13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</row>
    <row r="557" spans="1:30" ht="13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</row>
    <row r="558" spans="1:30" ht="13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</row>
    <row r="559" spans="1:30" ht="13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</row>
    <row r="560" spans="1:30" ht="13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</row>
    <row r="561" spans="1:30" ht="13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</row>
    <row r="562" spans="1:30" ht="13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</row>
    <row r="563" spans="1:30" ht="1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</row>
    <row r="564" spans="1:30" ht="13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</row>
    <row r="565" spans="1:30" ht="13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</row>
    <row r="566" spans="1:30" ht="13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</row>
    <row r="567" spans="1:30" ht="13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</row>
    <row r="568" spans="1:30" ht="13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</row>
    <row r="569" spans="1:30" ht="13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</row>
    <row r="570" spans="1:30" ht="13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</row>
    <row r="571" spans="1:30" ht="13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</row>
    <row r="572" spans="1:30" ht="13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</row>
    <row r="573" spans="1:30" ht="1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</row>
    <row r="574" spans="1:30" ht="13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</row>
    <row r="575" spans="1:30" ht="13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</row>
    <row r="576" spans="1:30" ht="13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</row>
    <row r="577" spans="1:30" ht="13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</row>
    <row r="578" spans="1:30" ht="13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</row>
    <row r="579" spans="1:30" ht="13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</row>
    <row r="580" spans="1:30" ht="13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</row>
    <row r="581" spans="1:30" ht="13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</row>
    <row r="582" spans="1:30" ht="13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</row>
    <row r="583" spans="1:30" ht="1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</row>
    <row r="584" spans="1:30" ht="13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</row>
    <row r="585" spans="1:30" ht="13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</row>
    <row r="586" spans="1:30" ht="13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</row>
    <row r="587" spans="1:30" ht="13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</row>
    <row r="588" spans="1:30" ht="13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</row>
    <row r="589" spans="1:30" ht="13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</row>
    <row r="590" spans="1:30" ht="13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</row>
    <row r="591" spans="1:30" ht="13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</row>
    <row r="592" spans="1:30" ht="13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</row>
    <row r="593" spans="1:30" ht="1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</row>
    <row r="594" spans="1:30" ht="13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</row>
    <row r="595" spans="1:30" ht="13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</row>
    <row r="596" spans="1:30" ht="13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</row>
    <row r="597" spans="1:30" ht="13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</row>
    <row r="598" spans="1:30" ht="13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</row>
    <row r="599" spans="1:30" ht="13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</row>
    <row r="600" spans="1:30" ht="13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</row>
    <row r="601" spans="1:30" ht="13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</row>
    <row r="602" spans="1:30" ht="13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</row>
    <row r="603" spans="1:30" ht="1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</row>
    <row r="604" spans="1:30" ht="13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</row>
    <row r="605" spans="1:30" ht="13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</row>
    <row r="606" spans="1:30" ht="13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</row>
    <row r="607" spans="1:30" ht="13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</row>
    <row r="608" spans="1:30" ht="13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</row>
    <row r="609" spans="1:30" ht="13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</row>
    <row r="610" spans="1:30" ht="13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</row>
    <row r="611" spans="1:30" ht="13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</row>
    <row r="612" spans="1:30" ht="13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</row>
    <row r="613" spans="1:30" ht="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</row>
    <row r="614" spans="1:30" ht="13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</row>
    <row r="615" spans="1:30" ht="13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</row>
    <row r="616" spans="1:30" ht="13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</row>
    <row r="617" spans="1:30" ht="13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</row>
    <row r="618" spans="1:30" ht="13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</row>
    <row r="619" spans="1:30" ht="13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</row>
    <row r="620" spans="1:30" ht="13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</row>
    <row r="621" spans="1:30" ht="13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</row>
    <row r="622" spans="1:30" ht="13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</row>
    <row r="623" spans="1:30" ht="1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</row>
    <row r="624" spans="1:30" ht="13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</row>
    <row r="625" spans="1:30" ht="13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</row>
    <row r="626" spans="1:30" ht="13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</row>
    <row r="627" spans="1:30" ht="13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</row>
    <row r="628" spans="1:30" ht="13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</row>
    <row r="629" spans="1:30" ht="13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</row>
    <row r="630" spans="1:30" ht="13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</row>
    <row r="631" spans="1:30" ht="13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</row>
    <row r="632" spans="1:30" ht="13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</row>
    <row r="633" spans="1:30" ht="1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</row>
    <row r="634" spans="1:30" ht="13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</row>
    <row r="635" spans="1:30" ht="13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</row>
    <row r="636" spans="1:30" ht="13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</row>
    <row r="637" spans="1:30" ht="13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</row>
    <row r="638" spans="1:30" ht="13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</row>
    <row r="639" spans="1:30" ht="13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</row>
    <row r="640" spans="1:30" ht="13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</row>
    <row r="641" spans="1:30" ht="13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</row>
    <row r="642" spans="1:30" ht="13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</row>
    <row r="643" spans="1:30" ht="1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</row>
    <row r="644" spans="1:30" ht="13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</row>
    <row r="645" spans="1:30" ht="13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</row>
    <row r="646" spans="1:30" ht="13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</row>
    <row r="647" spans="1:30" ht="13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</row>
    <row r="648" spans="1:30" ht="13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</row>
    <row r="649" spans="1:30" ht="13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</row>
    <row r="650" spans="1:30" ht="13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</row>
    <row r="651" spans="1:30" ht="13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</row>
    <row r="652" spans="1:30" ht="13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</row>
    <row r="653" spans="1:30" ht="1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</row>
    <row r="654" spans="1:30" ht="13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</row>
    <row r="655" spans="1:30" ht="13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</row>
    <row r="656" spans="1:30" ht="13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</row>
    <row r="657" spans="1:30" ht="13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</row>
    <row r="658" spans="1:30" ht="13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</row>
    <row r="659" spans="1:30" ht="13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</row>
    <row r="660" spans="1:30" ht="13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</row>
    <row r="661" spans="1:30" ht="13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</row>
    <row r="662" spans="1:30" ht="13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</row>
    <row r="663" spans="1:30" ht="1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</row>
    <row r="664" spans="1:30" ht="13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</row>
    <row r="665" spans="1:30" ht="13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</row>
    <row r="666" spans="1:30" ht="13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</row>
    <row r="667" spans="1:30" ht="13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</row>
    <row r="668" spans="1:30" ht="13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</row>
    <row r="669" spans="1:30" ht="13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</row>
    <row r="670" spans="1:30" ht="13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</row>
    <row r="671" spans="1:30" ht="13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</row>
    <row r="672" spans="1:30" ht="13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</row>
    <row r="673" spans="1:30" ht="1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</row>
    <row r="674" spans="1:30" ht="13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</row>
    <row r="675" spans="1:30" ht="13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</row>
    <row r="676" spans="1:30" ht="13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</row>
    <row r="677" spans="1:30" ht="13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</row>
    <row r="678" spans="1:30" ht="13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</row>
    <row r="679" spans="1:30" ht="13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</row>
    <row r="680" spans="1:30" ht="13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</row>
    <row r="681" spans="1:30" ht="13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</row>
    <row r="682" spans="1:30" ht="13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</row>
    <row r="683" spans="1:30" ht="1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</row>
    <row r="684" spans="1:30" ht="13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</row>
    <row r="685" spans="1:30" ht="13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</row>
    <row r="686" spans="1:30" ht="13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</row>
    <row r="687" spans="1:30" ht="13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</row>
    <row r="688" spans="1:30" ht="13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</row>
    <row r="689" spans="1:30" ht="13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</row>
    <row r="690" spans="1:30" ht="13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</row>
    <row r="691" spans="1:30" ht="13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</row>
    <row r="692" spans="1:30" ht="13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</row>
    <row r="693" spans="1:30" ht="1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</row>
    <row r="694" spans="1:30" ht="13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</row>
    <row r="695" spans="1:30" ht="13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</row>
    <row r="696" spans="1:30" ht="13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</row>
    <row r="697" spans="1:30" ht="13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</row>
    <row r="698" spans="1:30" ht="13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</row>
    <row r="699" spans="1:30" ht="13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</row>
    <row r="700" spans="1:30" ht="13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</row>
    <row r="701" spans="1:30" ht="13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</row>
    <row r="702" spans="1:30" ht="13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</row>
    <row r="703" spans="1:30" ht="1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</row>
    <row r="704" spans="1:30" ht="13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</row>
    <row r="705" spans="1:30" ht="13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</row>
    <row r="706" spans="1:30" ht="13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</row>
    <row r="707" spans="1:30" ht="13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</row>
    <row r="708" spans="1:30" ht="13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</row>
    <row r="709" spans="1:30" ht="13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</row>
    <row r="710" spans="1:30" ht="13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</row>
    <row r="711" spans="1:30" ht="13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</row>
    <row r="712" spans="1:30" ht="13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</row>
    <row r="713" spans="1:30" ht="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</row>
    <row r="714" spans="1:30" ht="13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</row>
    <row r="715" spans="1:30" ht="13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</row>
    <row r="716" spans="1:30" ht="13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</row>
    <row r="717" spans="1:30" ht="13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</row>
    <row r="718" spans="1:30" ht="13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</row>
    <row r="719" spans="1:30" ht="13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</row>
    <row r="720" spans="1:30" ht="13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</row>
    <row r="721" spans="1:30" ht="13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</row>
    <row r="722" spans="1:30" ht="13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</row>
    <row r="723" spans="1:30" ht="1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</row>
    <row r="724" spans="1:30" ht="13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</row>
    <row r="725" spans="1:30" ht="13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</row>
    <row r="726" spans="1:30" ht="13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</row>
    <row r="727" spans="1:30" ht="13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</row>
    <row r="728" spans="1:30" ht="13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</row>
    <row r="729" spans="1:30" ht="13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</row>
    <row r="730" spans="1:30" ht="13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</row>
    <row r="731" spans="1:30" ht="13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</row>
    <row r="732" spans="1:30" ht="13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</row>
    <row r="733" spans="1:30" ht="1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</row>
    <row r="734" spans="1:30" ht="13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</row>
    <row r="735" spans="1:30" ht="13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</row>
    <row r="736" spans="1:30" ht="13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</row>
    <row r="737" spans="1:30" ht="13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</row>
    <row r="738" spans="1:30" ht="13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</row>
    <row r="739" spans="1:30" ht="13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</row>
    <row r="740" spans="1:30" ht="13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</row>
    <row r="741" spans="1:30" ht="13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</row>
    <row r="742" spans="1:30" ht="13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</row>
    <row r="743" spans="1:30" ht="1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</row>
    <row r="744" spans="1:30" ht="13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</row>
    <row r="745" spans="1:30" ht="13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</row>
    <row r="746" spans="1:30" ht="13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</row>
    <row r="747" spans="1:30" ht="13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</row>
    <row r="748" spans="1:30" ht="13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</row>
    <row r="749" spans="1:30" ht="13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</row>
    <row r="750" spans="1:30" ht="13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</row>
    <row r="751" spans="1:30" ht="13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</row>
    <row r="752" spans="1:30" ht="13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</row>
    <row r="753" spans="1:30" ht="1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</row>
    <row r="754" spans="1:30" ht="13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</row>
    <row r="755" spans="1:30" ht="13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</row>
    <row r="756" spans="1:30" ht="13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</row>
    <row r="757" spans="1:30" ht="13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</row>
    <row r="758" spans="1:30" ht="13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</row>
    <row r="759" spans="1:30" ht="13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</row>
    <row r="760" spans="1:30" ht="13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</row>
    <row r="761" spans="1:30" ht="13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</row>
    <row r="762" spans="1:30" ht="13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</row>
    <row r="763" spans="1:30" ht="1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</row>
    <row r="764" spans="1:30" ht="13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</row>
    <row r="765" spans="1:30" ht="13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</row>
    <row r="766" spans="1:30" ht="13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</row>
    <row r="767" spans="1:30" ht="13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</row>
    <row r="768" spans="1:30" ht="13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</row>
    <row r="769" spans="1:30" ht="13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</row>
    <row r="770" spans="1:30" ht="13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</row>
    <row r="771" spans="1:30" ht="13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</row>
    <row r="772" spans="1:30" ht="13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</row>
    <row r="773" spans="1:30" ht="1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</row>
    <row r="774" spans="1:30" ht="13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</row>
    <row r="775" spans="1:30" ht="13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</row>
    <row r="776" spans="1:30" ht="13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</row>
    <row r="777" spans="1:30" ht="13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</row>
    <row r="778" spans="1:30" ht="13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</row>
    <row r="779" spans="1:30" ht="13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</row>
    <row r="780" spans="1:30" ht="13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</row>
    <row r="781" spans="1:30" ht="13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</row>
    <row r="782" spans="1:30" ht="13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</row>
    <row r="783" spans="1:30" ht="1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</row>
    <row r="784" spans="1:30" ht="13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</row>
    <row r="785" spans="1:30" ht="13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</row>
    <row r="786" spans="1:30" ht="13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</row>
    <row r="787" spans="1:30" ht="13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</row>
    <row r="788" spans="1:30" ht="13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</row>
    <row r="789" spans="1:30" ht="13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</row>
    <row r="790" spans="1:30" ht="13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</row>
    <row r="791" spans="1:30" ht="13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</row>
    <row r="792" spans="1:30" ht="13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</row>
    <row r="793" spans="1:30" ht="1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</row>
    <row r="794" spans="1:30" ht="13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</row>
    <row r="795" spans="1:30" ht="13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</row>
    <row r="796" spans="1:30" ht="13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</row>
    <row r="797" spans="1:30" ht="13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</row>
    <row r="798" spans="1:30" ht="13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</row>
    <row r="799" spans="1:30" ht="13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</row>
    <row r="800" spans="1:30" ht="13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</row>
    <row r="801" spans="1:30" ht="13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</row>
    <row r="802" spans="1:30" ht="13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</row>
    <row r="803" spans="1:30" ht="1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</row>
    <row r="804" spans="1:30" ht="13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</row>
    <row r="805" spans="1:30" ht="13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</row>
    <row r="806" spans="1:30" ht="13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</row>
    <row r="807" spans="1:30" ht="13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</row>
    <row r="808" spans="1:30" ht="13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</row>
    <row r="809" spans="1:30" ht="13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</row>
    <row r="810" spans="1:30" ht="13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</row>
    <row r="811" spans="1:30" ht="13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</row>
    <row r="812" spans="1:30" ht="13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</row>
    <row r="813" spans="1:30" ht="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</row>
    <row r="814" spans="1:30" ht="13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</row>
    <row r="815" spans="1:30" ht="13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</row>
    <row r="816" spans="1:30" ht="13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</row>
    <row r="817" spans="1:30" ht="13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</row>
    <row r="818" spans="1:30" ht="13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</row>
    <row r="819" spans="1:30" ht="13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</row>
    <row r="820" spans="1:30" ht="13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</row>
    <row r="821" spans="1:30" ht="13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</row>
    <row r="822" spans="1:30" ht="13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</row>
    <row r="823" spans="1:30" ht="1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</row>
    <row r="824" spans="1:30" ht="13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</row>
    <row r="825" spans="1:30" ht="13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</row>
    <row r="826" spans="1:30" ht="13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</row>
    <row r="827" spans="1:30" ht="13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</row>
    <row r="828" spans="1:30" ht="13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</row>
    <row r="829" spans="1:30" ht="13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</row>
    <row r="830" spans="1:30" ht="13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</row>
    <row r="831" spans="1:30" ht="13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</row>
    <row r="832" spans="1:30" ht="13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</row>
    <row r="833" spans="1:30" ht="1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</row>
    <row r="834" spans="1:30" ht="13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</row>
    <row r="835" spans="1:30" ht="13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</row>
    <row r="836" spans="1:30" ht="13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</row>
    <row r="837" spans="1:30" ht="13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</row>
    <row r="838" spans="1:30" ht="13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</row>
    <row r="839" spans="1:30" ht="13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</row>
    <row r="840" spans="1:30" ht="13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</row>
    <row r="841" spans="1:30" ht="13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</row>
    <row r="842" spans="1:30" ht="13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</row>
    <row r="843" spans="1:30" ht="1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</row>
    <row r="844" spans="1:30" ht="13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</row>
    <row r="845" spans="1:30" ht="13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</row>
    <row r="846" spans="1:30" ht="13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</row>
    <row r="847" spans="1:30" ht="13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</row>
    <row r="848" spans="1:30" ht="13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</row>
    <row r="849" spans="1:30" ht="13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</row>
    <row r="850" spans="1:30" ht="13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</row>
    <row r="851" spans="1:30" ht="13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</row>
    <row r="852" spans="1:30" ht="13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</row>
    <row r="853" spans="1:30" ht="1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</row>
    <row r="854" spans="1:30" ht="13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</row>
    <row r="855" spans="1:30" ht="13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</row>
    <row r="856" spans="1:30" ht="13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</row>
    <row r="857" spans="1:30" ht="13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</row>
    <row r="858" spans="1:30" ht="13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</row>
    <row r="859" spans="1:30" ht="13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</row>
    <row r="860" spans="1:30" ht="13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</row>
    <row r="861" spans="1:30" ht="13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</row>
    <row r="862" spans="1:30" ht="13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</row>
    <row r="863" spans="1:30" ht="1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</row>
    <row r="864" spans="1:30" ht="13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</row>
    <row r="865" spans="1:30" ht="13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</row>
    <row r="866" spans="1:30" ht="13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</row>
    <row r="867" spans="1:30" ht="13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</row>
    <row r="868" spans="1:30" ht="13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</row>
    <row r="869" spans="1:30" ht="13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</row>
    <row r="870" spans="1:30" ht="13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</row>
    <row r="871" spans="1:30" ht="13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</row>
    <row r="872" spans="1:30" ht="13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</row>
    <row r="873" spans="1:30" ht="1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</row>
    <row r="874" spans="1:30" ht="13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</row>
    <row r="875" spans="1:30" ht="13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</row>
    <row r="876" spans="1:30" ht="13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</row>
    <row r="877" spans="1:30" ht="13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</row>
    <row r="878" spans="1:30" ht="13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</row>
    <row r="879" spans="1:30" ht="13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</row>
    <row r="880" spans="1:30" ht="13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</row>
    <row r="881" spans="1:30" ht="13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</row>
    <row r="882" spans="1:30" ht="13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</row>
    <row r="883" spans="1:30" ht="1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</row>
    <row r="884" spans="1:30" ht="13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</row>
    <row r="885" spans="1:30" ht="13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</row>
    <row r="886" spans="1:30" ht="13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</row>
    <row r="887" spans="1:30" ht="13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</row>
    <row r="888" spans="1:30" ht="13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</row>
    <row r="889" spans="1:30" ht="13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</row>
    <row r="890" spans="1:30" ht="13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</row>
    <row r="891" spans="1:30" ht="13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</row>
    <row r="892" spans="1:30" ht="13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</row>
    <row r="893" spans="1:30" ht="1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</row>
    <row r="894" spans="1:30" ht="13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</row>
    <row r="895" spans="1:30" ht="13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</row>
    <row r="896" spans="1:30" ht="13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</row>
    <row r="897" spans="1:30" ht="13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</row>
    <row r="898" spans="1:30" ht="13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</row>
    <row r="899" spans="1:30" ht="13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</row>
    <row r="900" spans="1:30" ht="13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</row>
    <row r="901" spans="1:30" ht="13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</row>
    <row r="902" spans="1:30" ht="13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</row>
    <row r="903" spans="1:30" ht="1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</row>
    <row r="904" spans="1:30" ht="13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</row>
    <row r="905" spans="1:30" ht="13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</row>
    <row r="906" spans="1:30" ht="13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</row>
    <row r="907" spans="1:30" ht="13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</row>
    <row r="908" spans="1:30" ht="13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</row>
    <row r="909" spans="1:30" ht="13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</row>
    <row r="910" spans="1:30" ht="13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</row>
    <row r="911" spans="1:30" ht="13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</row>
    <row r="912" spans="1:30" ht="13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</row>
    <row r="913" spans="1:30" ht="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</row>
    <row r="914" spans="1:30" ht="13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</row>
    <row r="915" spans="1:30" ht="13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</row>
    <row r="916" spans="1:30" ht="13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</row>
    <row r="917" spans="1:30" ht="13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</row>
    <row r="918" spans="1:30" ht="13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</row>
    <row r="919" spans="1:30" ht="13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</row>
    <row r="920" spans="1:30" ht="13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</row>
    <row r="921" spans="1:30" ht="13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</row>
    <row r="922" spans="1:30" ht="13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</row>
    <row r="923" spans="1:30" ht="1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</row>
    <row r="924" spans="1:30" ht="13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</row>
    <row r="925" spans="1:30" ht="13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</row>
    <row r="926" spans="1:30" ht="13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</row>
    <row r="927" spans="1:30" ht="13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</row>
    <row r="928" spans="1:30" ht="13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</row>
    <row r="929" spans="1:30" ht="13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</row>
    <row r="930" spans="1:30" ht="13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</row>
    <row r="931" spans="1:30" ht="13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</row>
    <row r="932" spans="1:30" ht="13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</row>
    <row r="933" spans="1:30" ht="1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</row>
    <row r="934" spans="1:30" ht="13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</row>
    <row r="935" spans="1:30" ht="13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</row>
    <row r="936" spans="1:30" ht="13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</row>
    <row r="937" spans="1:30" ht="13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</row>
    <row r="938" spans="1:30" ht="13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</row>
    <row r="939" spans="1:30" ht="13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</row>
    <row r="940" spans="1:30" ht="13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</row>
    <row r="941" spans="1:30" ht="13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</row>
    <row r="942" spans="1:30" ht="13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</row>
    <row r="943" spans="1:30" ht="1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</row>
    <row r="944" spans="1:30" ht="13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</row>
    <row r="945" spans="1:30" ht="13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</row>
    <row r="946" spans="1:30" ht="13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</row>
    <row r="947" spans="1:30" ht="13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</row>
    <row r="948" spans="1:30" ht="13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</row>
    <row r="949" spans="1:30" ht="13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</row>
    <row r="950" spans="1:30" ht="13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</row>
    <row r="951" spans="1:30" ht="13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</row>
    <row r="952" spans="1:30" ht="13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</row>
    <row r="953" spans="1:30" ht="1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</row>
    <row r="954" spans="1:30" ht="13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</row>
    <row r="955" spans="1:30" ht="13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</row>
    <row r="956" spans="1:30" ht="13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</row>
    <row r="957" spans="1:30" ht="13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</row>
    <row r="958" spans="1:30" ht="13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</row>
    <row r="959" spans="1:30" ht="13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</row>
    <row r="960" spans="1:30" ht="13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</row>
    <row r="961" spans="1:30" ht="13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</row>
    <row r="962" spans="1:30" ht="13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</row>
    <row r="963" spans="1:30" ht="1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</row>
    <row r="964" spans="1:30" ht="13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</row>
    <row r="965" spans="1:30" ht="13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</row>
    <row r="966" spans="1:30" ht="13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</row>
    <row r="967" spans="1:30" ht="13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</row>
    <row r="968" spans="1:30" ht="13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</row>
    <row r="969" spans="1:30" ht="13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</row>
    <row r="970" spans="1:30" ht="13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</row>
    <row r="971" spans="1:30" ht="13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</row>
    <row r="972" spans="1:30" ht="13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</row>
    <row r="973" spans="1:30" ht="1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</row>
    <row r="974" spans="1:30" ht="13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</row>
    <row r="975" spans="1:30" ht="13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</row>
    <row r="976" spans="1:30" ht="13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</row>
    <row r="977" spans="1:30" ht="13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</row>
    <row r="978" spans="1:30" ht="13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</row>
    <row r="979" spans="1:30" ht="13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</row>
    <row r="980" spans="1:30" ht="13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</row>
    <row r="981" spans="1:30" ht="13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</row>
    <row r="982" spans="1:30" ht="13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</row>
    <row r="983" spans="1:30" ht="1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</row>
    <row r="984" spans="1:30" ht="13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</row>
    <row r="985" spans="1:30" ht="13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</row>
    <row r="986" spans="1:30" ht="13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</row>
    <row r="987" spans="1:30" ht="13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</row>
    <row r="988" spans="1:30" ht="13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</row>
    <row r="989" spans="1:30" ht="13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</row>
    <row r="990" spans="1:30" ht="13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</row>
    <row r="991" spans="1:30" ht="13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</row>
    <row r="992" spans="1:30" ht="13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</row>
    <row r="993" spans="1:30" ht="1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</row>
    <row r="994" spans="1:30" ht="13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</row>
    <row r="995" spans="1:30" ht="13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</row>
    <row r="996" spans="1:30" ht="13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</row>
    <row r="997" spans="1:30" ht="13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</row>
    <row r="998" spans="1:30" ht="13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</row>
    <row r="999" spans="1:30" ht="13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</row>
    <row r="1000" spans="1:30" ht="13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</row>
    <row r="1001" spans="1:30" ht="13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  <c r="AA1001" s="105"/>
      <c r="AB1001" s="105"/>
      <c r="AC1001" s="105"/>
      <c r="AD1001" s="105"/>
    </row>
    <row r="1002" spans="1:30" ht="13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  <c r="AA1002" s="105"/>
      <c r="AB1002" s="105"/>
      <c r="AC1002" s="105"/>
      <c r="AD1002" s="105"/>
    </row>
    <row r="1003" spans="1:30" ht="13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  <c r="AA1003" s="105"/>
      <c r="AB1003" s="105"/>
      <c r="AC1003" s="105"/>
      <c r="AD1003" s="105"/>
    </row>
    <row r="1004" spans="1:30" ht="13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  <c r="AA1004" s="105"/>
      <c r="AB1004" s="105"/>
      <c r="AC1004" s="105"/>
      <c r="AD1004" s="105"/>
    </row>
    <row r="1005" spans="1:30" ht="13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  <c r="AA1005" s="105"/>
      <c r="AB1005" s="105"/>
      <c r="AC1005" s="105"/>
      <c r="AD1005" s="105"/>
    </row>
    <row r="1006" spans="1:30" ht="13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  <c r="AA1006" s="105"/>
      <c r="AB1006" s="105"/>
      <c r="AC1006" s="105"/>
      <c r="AD1006" s="105"/>
    </row>
    <row r="1007" spans="1:30" ht="13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  <c r="AA1007" s="105"/>
      <c r="AB1007" s="105"/>
      <c r="AC1007" s="105"/>
      <c r="AD1007" s="105"/>
    </row>
    <row r="1008" spans="1:30" ht="13">
      <c r="D1008" s="105"/>
      <c r="H1008" s="105"/>
      <c r="L1008" s="105"/>
      <c r="P1008" s="105"/>
      <c r="T1008" s="105"/>
      <c r="U1008" s="105"/>
      <c r="V1008" s="105"/>
      <c r="W1008" s="105"/>
      <c r="X1008" s="105"/>
      <c r="Y1008" s="105"/>
      <c r="Z1008" s="105"/>
      <c r="AA1008" s="105"/>
      <c r="AB1008" s="105"/>
      <c r="AC1008" s="105"/>
      <c r="AD1008" s="105"/>
    </row>
  </sheetData>
  <mergeCells count="15">
    <mergeCell ref="Q1:Q2"/>
    <mergeCell ref="R1:S1"/>
    <mergeCell ref="U1:V1"/>
    <mergeCell ref="A1:A2"/>
    <mergeCell ref="B1:C1"/>
    <mergeCell ref="D1:D39"/>
    <mergeCell ref="E1:E2"/>
    <mergeCell ref="F1:G1"/>
    <mergeCell ref="H1:H36"/>
    <mergeCell ref="I1:I2"/>
    <mergeCell ref="J1:K1"/>
    <mergeCell ref="L1:L39"/>
    <mergeCell ref="M1:M2"/>
    <mergeCell ref="N1:O1"/>
    <mergeCell ref="P1:P39"/>
  </mergeCells>
  <phoneticPr fontId="73" type="noConversion"/>
  <conditionalFormatting sqref="C3:C40 G3:G40 O3:O40 K3:K40 S3:S40">
    <cfRule type="cellIs" dxfId="34" priority="2" operator="greaterThan">
      <formula>150</formula>
    </cfRule>
  </conditionalFormatting>
  <conditionalFormatting sqref="G3 O3 C10 C13">
    <cfRule type="cellIs" dxfId="33" priority="1" operator="greaterThan">
      <formula>150</formula>
    </cfRule>
  </conditionalFormatting>
  <hyperlinks>
    <hyperlink ref="B2" r:id="rId1" xr:uid="{00000000-0004-0000-2300-000000000000}"/>
    <hyperlink ref="F2" r:id="rId2" xr:uid="{00000000-0004-0000-2300-000001000000}"/>
    <hyperlink ref="J2" r:id="rId3" xr:uid="{00000000-0004-0000-2300-000002000000}"/>
    <hyperlink ref="N2" r:id="rId4" xr:uid="{00000000-0004-0000-2300-000003000000}"/>
    <hyperlink ref="R2" r:id="rId5" xr:uid="{00000000-0004-0000-2300-000004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AD1008"/>
  <sheetViews>
    <sheetView workbookViewId="0"/>
  </sheetViews>
  <sheetFormatPr baseColWidth="10" defaultColWidth="12.6640625" defaultRowHeight="15.75" customHeight="1"/>
  <cols>
    <col min="2" max="2" width="67.33203125" customWidth="1"/>
    <col min="4" max="4" width="4.83203125" customWidth="1"/>
    <col min="6" max="6" width="29" customWidth="1"/>
    <col min="8" max="8" width="5.1640625" customWidth="1"/>
    <col min="10" max="10" width="30.6640625" customWidth="1"/>
    <col min="12" max="12" width="4.33203125" customWidth="1"/>
    <col min="14" max="14" width="34.6640625" customWidth="1"/>
    <col min="15" max="15" width="4.6640625" customWidth="1"/>
    <col min="16" max="16" width="4.83203125" customWidth="1"/>
    <col min="18" max="18" width="28.83203125" customWidth="1"/>
  </cols>
  <sheetData>
    <row r="1" spans="1:30" ht="17">
      <c r="A1" s="127"/>
      <c r="B1" s="129">
        <v>45859</v>
      </c>
      <c r="C1" s="130"/>
      <c r="D1" s="127"/>
      <c r="E1" s="127"/>
      <c r="F1" s="129">
        <v>45860</v>
      </c>
      <c r="G1" s="130"/>
      <c r="H1" s="127"/>
      <c r="I1" s="127"/>
      <c r="J1" s="129">
        <v>45861</v>
      </c>
      <c r="K1" s="130"/>
      <c r="L1" s="127"/>
      <c r="M1" s="127"/>
      <c r="N1" s="129">
        <v>45862</v>
      </c>
      <c r="O1" s="130"/>
      <c r="P1" s="127"/>
      <c r="Q1" s="127"/>
      <c r="R1" s="129">
        <v>45863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1813</v>
      </c>
      <c r="C2" s="2" t="s">
        <v>0</v>
      </c>
      <c r="D2" s="133"/>
      <c r="E2" s="128"/>
      <c r="F2" s="100" t="s">
        <v>1814</v>
      </c>
      <c r="G2" s="2" t="s">
        <v>0</v>
      </c>
      <c r="H2" s="133"/>
      <c r="I2" s="128"/>
      <c r="J2" s="100" t="s">
        <v>282</v>
      </c>
      <c r="K2" s="2" t="s">
        <v>0</v>
      </c>
      <c r="L2" s="133"/>
      <c r="M2" s="128"/>
      <c r="N2" s="26" t="s">
        <v>1815</v>
      </c>
      <c r="O2" s="2" t="s">
        <v>0</v>
      </c>
      <c r="P2" s="133"/>
      <c r="Q2" s="128"/>
      <c r="R2" s="26" t="s">
        <v>1816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18" t="s">
        <v>1</v>
      </c>
      <c r="B3" s="2" t="s">
        <v>1817</v>
      </c>
      <c r="C3" s="25">
        <v>210</v>
      </c>
      <c r="D3" s="133"/>
      <c r="E3" s="5" t="s">
        <v>1</v>
      </c>
      <c r="F3" s="2" t="s">
        <v>1818</v>
      </c>
      <c r="G3" s="2">
        <v>150</v>
      </c>
      <c r="H3" s="133"/>
      <c r="I3" s="5" t="s">
        <v>1</v>
      </c>
      <c r="J3" s="2" t="s">
        <v>1819</v>
      </c>
      <c r="K3" s="2">
        <v>145</v>
      </c>
      <c r="L3" s="133"/>
      <c r="M3" s="5" t="s">
        <v>1</v>
      </c>
      <c r="N3" s="2" t="s">
        <v>1820</v>
      </c>
      <c r="O3" s="2">
        <v>95</v>
      </c>
      <c r="P3" s="133"/>
      <c r="Q3" s="5" t="s">
        <v>1</v>
      </c>
      <c r="R3" s="2" t="s">
        <v>1821</v>
      </c>
      <c r="S3" s="2">
        <v>115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1822</v>
      </c>
      <c r="O5" s="25">
        <v>170</v>
      </c>
      <c r="P5" s="133"/>
      <c r="Q5" s="5" t="s">
        <v>3</v>
      </c>
      <c r="R5" s="2" t="s">
        <v>72</v>
      </c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1823</v>
      </c>
      <c r="S6" s="2">
        <v>145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 t="s">
        <v>1824</v>
      </c>
      <c r="G10" s="2">
        <v>150</v>
      </c>
      <c r="H10" s="133"/>
      <c r="I10" s="5" t="s">
        <v>8</v>
      </c>
      <c r="J10" s="2" t="s">
        <v>1825</v>
      </c>
      <c r="K10" s="2">
        <v>140</v>
      </c>
      <c r="L10" s="133"/>
      <c r="M10" s="5" t="s">
        <v>8</v>
      </c>
      <c r="N10" s="2" t="s">
        <v>1826</v>
      </c>
      <c r="O10" s="2">
        <v>150</v>
      </c>
      <c r="P10" s="133"/>
      <c r="Q10" s="5" t="s">
        <v>8</v>
      </c>
      <c r="R10" s="2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 t="s">
        <v>1827</v>
      </c>
      <c r="C13" s="2">
        <v>150</v>
      </c>
      <c r="D13" s="133"/>
      <c r="E13" s="5" t="s">
        <v>11</v>
      </c>
      <c r="F13" s="2" t="s">
        <v>1828</v>
      </c>
      <c r="G13" s="25">
        <f>150+40</f>
        <v>190</v>
      </c>
      <c r="H13" s="133"/>
      <c r="I13" s="5" t="s">
        <v>11</v>
      </c>
      <c r="J13" s="2" t="s">
        <v>1825</v>
      </c>
      <c r="K13" s="2">
        <v>140</v>
      </c>
      <c r="L13" s="133"/>
      <c r="M13" s="5" t="s">
        <v>11</v>
      </c>
      <c r="N13" s="2" t="s">
        <v>1826</v>
      </c>
      <c r="O13" s="2">
        <v>150</v>
      </c>
      <c r="P13" s="133"/>
      <c r="Q13" s="5" t="s">
        <v>11</v>
      </c>
      <c r="R13" s="2" t="s">
        <v>1823</v>
      </c>
      <c r="S13" s="2">
        <v>145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2" t="s">
        <v>1829</v>
      </c>
      <c r="G17" s="2">
        <v>140</v>
      </c>
      <c r="H17" s="133"/>
      <c r="I17" s="5" t="s">
        <v>15</v>
      </c>
      <c r="J17" s="2" t="s">
        <v>1830</v>
      </c>
      <c r="K17" s="2">
        <v>150</v>
      </c>
      <c r="L17" s="133"/>
      <c r="M17" s="5" t="s">
        <v>15</v>
      </c>
      <c r="N17" s="2" t="s">
        <v>1831</v>
      </c>
      <c r="O17" s="2">
        <v>150</v>
      </c>
      <c r="P17" s="133"/>
      <c r="Q17" s="5" t="s">
        <v>15</v>
      </c>
      <c r="R17" s="2" t="s">
        <v>1823</v>
      </c>
      <c r="S17" s="2">
        <v>145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1827</v>
      </c>
      <c r="C18" s="2">
        <v>150</v>
      </c>
      <c r="D18" s="133"/>
      <c r="E18" s="5" t="s">
        <v>16</v>
      </c>
      <c r="F18" s="2"/>
      <c r="G18" s="2"/>
      <c r="H18" s="133"/>
      <c r="I18" s="5" t="s">
        <v>16</v>
      </c>
      <c r="J18" s="2" t="s">
        <v>1825</v>
      </c>
      <c r="K18" s="2">
        <v>140</v>
      </c>
      <c r="L18" s="133"/>
      <c r="M18" s="5" t="s">
        <v>16</v>
      </c>
      <c r="N18" s="2" t="s">
        <v>1832</v>
      </c>
      <c r="O18" s="2">
        <v>150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 t="s">
        <v>1817</v>
      </c>
      <c r="C19" s="25">
        <v>210</v>
      </c>
      <c r="D19" s="133"/>
      <c r="E19" s="5" t="s">
        <v>17</v>
      </c>
      <c r="F19" s="2" t="s">
        <v>1833</v>
      </c>
      <c r="G19" s="25">
        <v>160</v>
      </c>
      <c r="H19" s="133"/>
      <c r="I19" s="5" t="s">
        <v>17</v>
      </c>
      <c r="J19" s="2" t="s">
        <v>1834</v>
      </c>
      <c r="K19" s="2">
        <v>150</v>
      </c>
      <c r="L19" s="133"/>
      <c r="M19" s="5" t="s">
        <v>17</v>
      </c>
      <c r="N19" s="2" t="s">
        <v>1826</v>
      </c>
      <c r="O19" s="2">
        <v>150</v>
      </c>
      <c r="P19" s="133"/>
      <c r="Q19" s="5" t="s">
        <v>17</v>
      </c>
      <c r="R19" s="2" t="s">
        <v>1823</v>
      </c>
      <c r="S19" s="2">
        <v>145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1835</v>
      </c>
      <c r="C20" s="25">
        <v>225</v>
      </c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1836</v>
      </c>
      <c r="K20" s="2">
        <v>150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4" t="s">
        <v>1837</v>
      </c>
      <c r="S20" s="2">
        <v>130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1838</v>
      </c>
      <c r="C21" s="25">
        <v>165</v>
      </c>
      <c r="D21" s="133"/>
      <c r="E21" s="5" t="s">
        <v>19</v>
      </c>
      <c r="F21" s="2" t="s">
        <v>1818</v>
      </c>
      <c r="G21" s="2">
        <v>150</v>
      </c>
      <c r="H21" s="133"/>
      <c r="I21" s="5" t="s">
        <v>19</v>
      </c>
      <c r="J21" s="2" t="s">
        <v>1839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1081</v>
      </c>
      <c r="C22" s="2">
        <v>150</v>
      </c>
      <c r="D22" s="133"/>
      <c r="E22" s="5" t="s">
        <v>20</v>
      </c>
      <c r="F22" s="2" t="s">
        <v>1840</v>
      </c>
      <c r="G22" s="2">
        <v>145</v>
      </c>
      <c r="H22" s="133"/>
      <c r="I22" s="5" t="s">
        <v>20</v>
      </c>
      <c r="J22" s="2" t="s">
        <v>1841</v>
      </c>
      <c r="K22" s="2">
        <v>150</v>
      </c>
      <c r="L22" s="133"/>
      <c r="M22" s="5" t="s">
        <v>20</v>
      </c>
      <c r="N22" s="2" t="s">
        <v>1842</v>
      </c>
      <c r="O22" s="2">
        <v>145</v>
      </c>
      <c r="P22" s="133"/>
      <c r="Q22" s="5" t="s">
        <v>20</v>
      </c>
      <c r="R22" s="2" t="s">
        <v>1843</v>
      </c>
      <c r="S22" s="2">
        <f>110+15</f>
        <v>125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 t="s">
        <v>1844</v>
      </c>
      <c r="C23" s="2">
        <v>120</v>
      </c>
      <c r="D23" s="133"/>
      <c r="E23" s="5" t="s">
        <v>21</v>
      </c>
      <c r="F23" s="2" t="s">
        <v>1845</v>
      </c>
      <c r="G23" s="2">
        <v>150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1846</v>
      </c>
      <c r="C24" s="25">
        <v>220</v>
      </c>
      <c r="D24" s="133"/>
      <c r="E24" s="5" t="s">
        <v>22</v>
      </c>
      <c r="F24" s="2" t="s">
        <v>1828</v>
      </c>
      <c r="G24" s="25">
        <f>150+40</f>
        <v>190</v>
      </c>
      <c r="H24" s="133"/>
      <c r="I24" s="5" t="s">
        <v>22</v>
      </c>
      <c r="J24" s="2" t="s">
        <v>1847</v>
      </c>
      <c r="K24" s="2">
        <f>120+25</f>
        <v>145</v>
      </c>
      <c r="L24" s="133"/>
      <c r="M24" s="5" t="s">
        <v>22</v>
      </c>
      <c r="N24" s="2" t="s">
        <v>1848</v>
      </c>
      <c r="O24" s="2">
        <f>95+45</f>
        <v>140</v>
      </c>
      <c r="P24" s="133"/>
      <c r="Q24" s="18" t="s">
        <v>22</v>
      </c>
      <c r="R24" s="2" t="s">
        <v>1849</v>
      </c>
      <c r="S24" s="2">
        <v>145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1850</v>
      </c>
      <c r="C25" s="25">
        <v>200</v>
      </c>
      <c r="D25" s="133"/>
      <c r="E25" s="18" t="s">
        <v>23</v>
      </c>
      <c r="F25" s="2" t="s">
        <v>1851</v>
      </c>
      <c r="G25" s="2">
        <v>130</v>
      </c>
      <c r="H25" s="133"/>
      <c r="I25" s="5" t="s">
        <v>23</v>
      </c>
      <c r="J25" s="2" t="s">
        <v>1852</v>
      </c>
      <c r="K25" s="2">
        <v>145</v>
      </c>
      <c r="L25" s="133"/>
      <c r="M25" s="5" t="s">
        <v>23</v>
      </c>
      <c r="N25" s="2" t="s">
        <v>1853</v>
      </c>
      <c r="O25" s="2">
        <v>145</v>
      </c>
      <c r="P25" s="133"/>
      <c r="Q25" s="5" t="s">
        <v>23</v>
      </c>
      <c r="R25" s="2" t="s">
        <v>1854</v>
      </c>
      <c r="S25" s="2">
        <v>145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1855</v>
      </c>
      <c r="G27" s="2">
        <v>140</v>
      </c>
      <c r="H27" s="133"/>
      <c r="I27" s="5" t="s">
        <v>25</v>
      </c>
      <c r="J27" s="2" t="s">
        <v>1856</v>
      </c>
      <c r="K27" s="2">
        <v>150</v>
      </c>
      <c r="L27" s="133"/>
      <c r="M27" s="5" t="s">
        <v>25</v>
      </c>
      <c r="N27" s="2" t="s">
        <v>1853</v>
      </c>
      <c r="O27" s="2">
        <v>145</v>
      </c>
      <c r="P27" s="133"/>
      <c r="Q27" s="5" t="s">
        <v>25</v>
      </c>
      <c r="R27" s="2" t="s">
        <v>1823</v>
      </c>
      <c r="S27" s="2">
        <v>145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1857</v>
      </c>
      <c r="C29" s="25">
        <v>210</v>
      </c>
      <c r="D29" s="133"/>
      <c r="E29" s="5" t="s">
        <v>27</v>
      </c>
      <c r="F29" s="2" t="s">
        <v>1858</v>
      </c>
      <c r="G29" s="2">
        <v>150</v>
      </c>
      <c r="H29" s="133"/>
      <c r="I29" s="18" t="s">
        <v>27</v>
      </c>
      <c r="J29" s="2" t="s">
        <v>1841</v>
      </c>
      <c r="K29" s="2">
        <v>150</v>
      </c>
      <c r="L29" s="133"/>
      <c r="M29" s="5" t="s">
        <v>27</v>
      </c>
      <c r="N29" s="2" t="s">
        <v>1859</v>
      </c>
      <c r="O29" s="25">
        <v>155</v>
      </c>
      <c r="P29" s="133"/>
      <c r="Q29" s="5" t="s">
        <v>27</v>
      </c>
      <c r="R29" s="2" t="s">
        <v>1860</v>
      </c>
      <c r="S29" s="2">
        <v>150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 t="s">
        <v>1861</v>
      </c>
      <c r="G30" s="2">
        <v>140</v>
      </c>
      <c r="H30" s="133"/>
      <c r="I30" s="5" t="s">
        <v>28</v>
      </c>
      <c r="J30" s="2" t="s">
        <v>72</v>
      </c>
      <c r="K30" s="2"/>
      <c r="L30" s="133"/>
      <c r="M30" s="5" t="s">
        <v>28</v>
      </c>
      <c r="N30" s="2" t="s">
        <v>1862</v>
      </c>
      <c r="O30" s="2">
        <v>115</v>
      </c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1835</v>
      </c>
      <c r="C31" s="25">
        <v>225</v>
      </c>
      <c r="D31" s="133"/>
      <c r="E31" s="5" t="s">
        <v>29</v>
      </c>
      <c r="F31" s="2" t="s">
        <v>1863</v>
      </c>
      <c r="G31" s="25">
        <v>160</v>
      </c>
      <c r="H31" s="133"/>
      <c r="I31" s="5" t="s">
        <v>29</v>
      </c>
      <c r="J31" s="2" t="s">
        <v>1830</v>
      </c>
      <c r="K31" s="2">
        <v>150</v>
      </c>
      <c r="L31" s="133"/>
      <c r="M31" s="5" t="s">
        <v>29</v>
      </c>
      <c r="N31" s="2" t="s">
        <v>1864</v>
      </c>
      <c r="O31" s="2">
        <v>145</v>
      </c>
      <c r="P31" s="133"/>
      <c r="Q31" s="5" t="s">
        <v>29</v>
      </c>
      <c r="R31" s="2" t="s">
        <v>1865</v>
      </c>
      <c r="S31" s="2">
        <v>145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1866</v>
      </c>
      <c r="C32" s="2">
        <v>150</v>
      </c>
      <c r="D32" s="133"/>
      <c r="E32" s="5" t="s">
        <v>30</v>
      </c>
      <c r="F32" s="2" t="s">
        <v>1867</v>
      </c>
      <c r="G32" s="25">
        <v>149</v>
      </c>
      <c r="H32" s="133"/>
      <c r="I32" s="5" t="s">
        <v>30</v>
      </c>
      <c r="J32" s="2" t="s">
        <v>1868</v>
      </c>
      <c r="K32" s="2">
        <v>145</v>
      </c>
      <c r="L32" s="133"/>
      <c r="M32" s="5" t="s">
        <v>30</v>
      </c>
      <c r="N32" s="2" t="s">
        <v>1869</v>
      </c>
      <c r="O32" s="2">
        <v>150</v>
      </c>
      <c r="P32" s="133"/>
      <c r="Q32" s="5" t="s">
        <v>30</v>
      </c>
      <c r="R32" s="2" t="s">
        <v>1870</v>
      </c>
      <c r="S32" s="2">
        <v>145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1081</v>
      </c>
      <c r="C33" s="2">
        <v>150</v>
      </c>
      <c r="D33" s="133"/>
      <c r="E33" s="2" t="s">
        <v>32</v>
      </c>
      <c r="F33" s="10" t="s">
        <v>1871</v>
      </c>
      <c r="G33" s="25">
        <v>170</v>
      </c>
      <c r="H33" s="133"/>
      <c r="I33" s="2" t="s">
        <v>32</v>
      </c>
      <c r="J33" s="10" t="s">
        <v>1872</v>
      </c>
      <c r="K33" s="2">
        <v>150</v>
      </c>
      <c r="L33" s="133"/>
      <c r="M33" s="21" t="s">
        <v>32</v>
      </c>
      <c r="N33" s="2" t="s">
        <v>1873</v>
      </c>
      <c r="O33" s="2">
        <v>150</v>
      </c>
      <c r="P33" s="133"/>
      <c r="Q33" s="2" t="s">
        <v>32</v>
      </c>
      <c r="R33" s="2" t="s">
        <v>1874</v>
      </c>
      <c r="S33" s="2">
        <v>150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1875</v>
      </c>
      <c r="C34" s="25">
        <v>235</v>
      </c>
      <c r="D34" s="133"/>
      <c r="E34" s="2" t="s">
        <v>33</v>
      </c>
      <c r="F34" s="5" t="s">
        <v>1876</v>
      </c>
      <c r="G34" s="33">
        <v>179</v>
      </c>
      <c r="H34" s="133"/>
      <c r="I34" s="2" t="s">
        <v>33</v>
      </c>
      <c r="J34" s="2" t="s">
        <v>1830</v>
      </c>
      <c r="K34" s="2">
        <v>150</v>
      </c>
      <c r="L34" s="133"/>
      <c r="M34" s="2" t="s">
        <v>33</v>
      </c>
      <c r="N34" s="2" t="s">
        <v>1877</v>
      </c>
      <c r="O34" s="2">
        <v>150</v>
      </c>
      <c r="P34" s="133"/>
      <c r="Q34" s="2" t="s">
        <v>33</v>
      </c>
      <c r="R34" s="2" t="s">
        <v>1878</v>
      </c>
      <c r="S34" s="25">
        <v>155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1879</v>
      </c>
      <c r="C35" s="2">
        <v>150</v>
      </c>
      <c r="D35" s="133"/>
      <c r="E35" s="2" t="s">
        <v>34</v>
      </c>
      <c r="F35" s="2" t="s">
        <v>1829</v>
      </c>
      <c r="G35" s="2">
        <v>140</v>
      </c>
      <c r="H35" s="133"/>
      <c r="I35" s="2" t="s">
        <v>34</v>
      </c>
      <c r="J35" s="2" t="s">
        <v>1880</v>
      </c>
      <c r="K35" s="2">
        <v>150</v>
      </c>
      <c r="L35" s="133"/>
      <c r="M35" s="2" t="s">
        <v>34</v>
      </c>
      <c r="N35" s="2" t="s">
        <v>1832</v>
      </c>
      <c r="O35" s="2">
        <v>150</v>
      </c>
      <c r="P35" s="133"/>
      <c r="Q35" s="2" t="s">
        <v>34</v>
      </c>
      <c r="R35" s="2" t="s">
        <v>1823</v>
      </c>
      <c r="S35" s="2">
        <v>145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1827</v>
      </c>
      <c r="C36" s="2">
        <v>150</v>
      </c>
      <c r="D36" s="128"/>
      <c r="E36" s="2" t="s">
        <v>35</v>
      </c>
      <c r="F36" s="2" t="s">
        <v>1881</v>
      </c>
      <c r="G36" s="25">
        <v>160</v>
      </c>
      <c r="H36" s="128"/>
      <c r="I36" s="2" t="s">
        <v>35</v>
      </c>
      <c r="J36" s="2" t="s">
        <v>1819</v>
      </c>
      <c r="K36" s="2">
        <v>145</v>
      </c>
      <c r="L36" s="128"/>
      <c r="M36" s="2" t="s">
        <v>35</v>
      </c>
      <c r="N36" s="2" t="s">
        <v>1873</v>
      </c>
      <c r="O36" s="2">
        <v>150</v>
      </c>
      <c r="P36" s="128"/>
      <c r="Q36" s="2" t="s">
        <v>35</v>
      </c>
      <c r="R36" s="2" t="s">
        <v>1823</v>
      </c>
      <c r="S36" s="2">
        <v>145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 t="s">
        <v>1081</v>
      </c>
      <c r="C37" s="2">
        <v>150</v>
      </c>
      <c r="D37" s="11"/>
      <c r="E37" s="2" t="s">
        <v>36</v>
      </c>
      <c r="F37" s="2" t="s">
        <v>1851</v>
      </c>
      <c r="G37" s="2">
        <v>130</v>
      </c>
      <c r="H37" s="11"/>
      <c r="I37" s="2" t="s">
        <v>36</v>
      </c>
      <c r="J37" s="2" t="s">
        <v>1819</v>
      </c>
      <c r="K37" s="2">
        <v>145</v>
      </c>
      <c r="L37" s="11"/>
      <c r="M37" s="2" t="s">
        <v>36</v>
      </c>
      <c r="N37" s="2" t="s">
        <v>1864</v>
      </c>
      <c r="O37" s="2">
        <v>145</v>
      </c>
      <c r="P37" s="11"/>
      <c r="Q37" s="2" t="s">
        <v>36</v>
      </c>
      <c r="R37" s="2" t="s">
        <v>1823</v>
      </c>
      <c r="S37" s="2">
        <v>145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1882</v>
      </c>
      <c r="C38" s="2">
        <v>140</v>
      </c>
      <c r="D38" s="11"/>
      <c r="E38" s="2" t="s">
        <v>42</v>
      </c>
      <c r="F38" s="2" t="s">
        <v>1883</v>
      </c>
      <c r="G38" s="2">
        <v>130</v>
      </c>
      <c r="H38" s="11"/>
      <c r="I38" s="2" t="s">
        <v>42</v>
      </c>
      <c r="J38" s="2" t="s">
        <v>1819</v>
      </c>
      <c r="K38" s="2">
        <v>145</v>
      </c>
      <c r="L38" s="11"/>
      <c r="M38" s="2" t="s">
        <v>42</v>
      </c>
      <c r="N38" s="2" t="s">
        <v>1826</v>
      </c>
      <c r="O38" s="2">
        <v>150</v>
      </c>
      <c r="P38" s="11"/>
      <c r="Q38" s="2" t="s">
        <v>42</v>
      </c>
      <c r="R38" s="2" t="s">
        <v>1884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1866</v>
      </c>
      <c r="C39" s="2">
        <v>150</v>
      </c>
      <c r="D39" s="11"/>
      <c r="E39" s="2" t="s">
        <v>57</v>
      </c>
      <c r="F39" s="2" t="s">
        <v>1881</v>
      </c>
      <c r="G39" s="25">
        <v>160</v>
      </c>
      <c r="H39" s="11"/>
      <c r="I39" s="2" t="s">
        <v>57</v>
      </c>
      <c r="J39" s="2" t="s">
        <v>1819</v>
      </c>
      <c r="K39" s="2">
        <v>145</v>
      </c>
      <c r="L39" s="11"/>
      <c r="M39" s="2" t="s">
        <v>57</v>
      </c>
      <c r="N39" s="2" t="s">
        <v>54</v>
      </c>
      <c r="O39" s="2"/>
      <c r="P39" s="11"/>
      <c r="Q39" s="2" t="s">
        <v>57</v>
      </c>
      <c r="R39" s="2" t="s">
        <v>1823</v>
      </c>
      <c r="S39" s="2">
        <v>145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12" t="s">
        <v>37</v>
      </c>
      <c r="B40" s="12"/>
      <c r="C40" s="12">
        <f>SUM((C1:C39))</f>
        <v>3510</v>
      </c>
      <c r="D40" s="11"/>
      <c r="E40" s="12" t="s">
        <v>37</v>
      </c>
      <c r="F40" s="12"/>
      <c r="G40" s="12">
        <f>SUM((G1:G39))</f>
        <v>3363</v>
      </c>
      <c r="H40" s="11"/>
      <c r="I40" s="12" t="s">
        <v>37</v>
      </c>
      <c r="J40" s="12"/>
      <c r="K40" s="12">
        <f>SUM((K1:K39))</f>
        <v>3220</v>
      </c>
      <c r="L40" s="11"/>
      <c r="M40" s="12" t="s">
        <v>37</v>
      </c>
      <c r="N40" s="12"/>
      <c r="O40" s="12">
        <f>SUM((O1:O39))</f>
        <v>3050</v>
      </c>
      <c r="P40" s="11"/>
      <c r="Q40" s="12" t="s">
        <v>37</v>
      </c>
      <c r="R40" s="12"/>
      <c r="S40" s="12">
        <f>SUM((S1:S39))</f>
        <v>2860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38</v>
      </c>
      <c r="B41" s="12"/>
      <c r="C41" s="12">
        <v>3465</v>
      </c>
      <c r="D41" s="12"/>
      <c r="E41" s="12" t="s">
        <v>38</v>
      </c>
      <c r="F41" s="12"/>
      <c r="G41" s="12">
        <v>3333</v>
      </c>
      <c r="H41" s="12"/>
      <c r="I41" s="12" t="s">
        <v>38</v>
      </c>
      <c r="J41" s="12"/>
      <c r="K41" s="12">
        <v>3165</v>
      </c>
      <c r="L41" s="12"/>
      <c r="M41" s="12" t="s">
        <v>38</v>
      </c>
      <c r="N41" s="12"/>
      <c r="O41" s="12">
        <v>3050</v>
      </c>
      <c r="P41" s="12"/>
      <c r="Q41" s="12" t="s">
        <v>38</v>
      </c>
      <c r="R41" s="12"/>
      <c r="S41" s="12">
        <v>2860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39</v>
      </c>
      <c r="B42" s="12"/>
      <c r="C42" s="12">
        <f>SUMIF(C3:C39, "&gt;150")-COUNTIF(C3:C39, "&gt;150")*150</f>
        <v>550</v>
      </c>
      <c r="D42" s="12"/>
      <c r="E42" s="12" t="s">
        <v>39</v>
      </c>
      <c r="F42" s="12"/>
      <c r="G42" s="12">
        <f>SUMIF(G3:G39, "&gt;150")-COUNTIF(G3:G39, "&gt;150")*150</f>
        <v>169</v>
      </c>
      <c r="H42" s="12"/>
      <c r="I42" s="12" t="s">
        <v>39</v>
      </c>
      <c r="J42" s="12"/>
      <c r="K42" s="12">
        <f>SUMIF(K3:K39, "&gt;150")-COUNTIF(K3:K39, "&gt;150")*150</f>
        <v>0</v>
      </c>
      <c r="L42" s="12"/>
      <c r="M42" s="12" t="s">
        <v>39</v>
      </c>
      <c r="N42" s="12"/>
      <c r="O42" s="12">
        <f>SUMIF(O3:O39, "&gt;150")-COUNTIF(O3:O39, "&gt;150")*150</f>
        <v>25</v>
      </c>
      <c r="P42" s="12"/>
      <c r="Q42" s="12" t="s">
        <v>39</v>
      </c>
      <c r="R42" s="12"/>
      <c r="S42" s="12">
        <f>SUMIF(S3:S39, "&gt;150")-COUNTIF(S3:S39, "&gt;150")*150</f>
        <v>5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40</v>
      </c>
      <c r="B43" s="12"/>
      <c r="C43" s="12">
        <f>C41-C42</f>
        <v>2915</v>
      </c>
      <c r="D43" s="12"/>
      <c r="E43" s="12" t="s">
        <v>40</v>
      </c>
      <c r="F43" s="12"/>
      <c r="G43" s="12">
        <f>G41-G42</f>
        <v>3164</v>
      </c>
      <c r="H43" s="12"/>
      <c r="I43" s="12" t="s">
        <v>40</v>
      </c>
      <c r="J43" s="12"/>
      <c r="K43" s="12">
        <f>K41-K42</f>
        <v>3165</v>
      </c>
      <c r="L43" s="12"/>
      <c r="M43" s="12" t="s">
        <v>40</v>
      </c>
      <c r="N43" s="12"/>
      <c r="O43" s="12">
        <f>O41-O42</f>
        <v>3025</v>
      </c>
      <c r="P43" s="12"/>
      <c r="Q43" s="12" t="s">
        <v>40</v>
      </c>
      <c r="R43" s="12"/>
      <c r="S43" s="12">
        <f>S41-S42</f>
        <v>2855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D1008" s="12"/>
      <c r="H1008" s="12"/>
      <c r="L1008" s="12"/>
      <c r="P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K3 K22 O25">
    <cfRule type="cellIs" dxfId="32" priority="1" operator="greaterThan">
      <formula>150</formula>
    </cfRule>
  </conditionalFormatting>
  <conditionalFormatting sqref="K3:K40 O3:O40 S2:S40 C3:C40 G3:G40">
    <cfRule type="cellIs" dxfId="31" priority="2" operator="greaterThan">
      <formula>150</formula>
    </cfRule>
  </conditionalFormatting>
  <hyperlinks>
    <hyperlink ref="B2" r:id="rId1" xr:uid="{00000000-0004-0000-2400-000000000000}"/>
    <hyperlink ref="F2" r:id="rId2" xr:uid="{00000000-0004-0000-2400-000001000000}"/>
    <hyperlink ref="J2" r:id="rId3" xr:uid="{00000000-0004-0000-2400-000002000000}"/>
    <hyperlink ref="N2" r:id="rId4" xr:uid="{00000000-0004-0000-2400-000003000000}"/>
    <hyperlink ref="R2" r:id="rId5" xr:uid="{00000000-0004-0000-2400-000004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AD1008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30.83203125" customWidth="1"/>
    <col min="8" max="8" width="5.1640625" customWidth="1"/>
    <col min="10" max="10" width="39.6640625" customWidth="1"/>
    <col min="12" max="12" width="4.33203125" customWidth="1"/>
    <col min="14" max="14" width="23.1640625" customWidth="1"/>
    <col min="16" max="16" width="4.83203125" customWidth="1"/>
    <col min="18" max="18" width="20.6640625" customWidth="1"/>
  </cols>
  <sheetData>
    <row r="1" spans="1:30" ht="17">
      <c r="A1" s="127"/>
      <c r="B1" s="129">
        <v>45866</v>
      </c>
      <c r="C1" s="130"/>
      <c r="D1" s="127"/>
      <c r="E1" s="127"/>
      <c r="F1" s="129">
        <v>45867</v>
      </c>
      <c r="G1" s="130"/>
      <c r="H1" s="127"/>
      <c r="I1" s="127"/>
      <c r="J1" s="129">
        <v>45868</v>
      </c>
      <c r="K1" s="130"/>
      <c r="L1" s="127"/>
      <c r="M1" s="127"/>
      <c r="N1" s="129">
        <v>45869</v>
      </c>
      <c r="O1" s="130"/>
      <c r="P1" s="127"/>
      <c r="Q1" s="127"/>
      <c r="R1" s="129">
        <v>45870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" t="s">
        <v>662</v>
      </c>
      <c r="C2" s="2" t="s">
        <v>0</v>
      </c>
      <c r="D2" s="133"/>
      <c r="E2" s="128"/>
      <c r="F2" s="100" t="s">
        <v>1885</v>
      </c>
      <c r="G2" s="2" t="s">
        <v>0</v>
      </c>
      <c r="H2" s="133"/>
      <c r="I2" s="128"/>
      <c r="J2" s="100" t="s">
        <v>1886</v>
      </c>
      <c r="K2" s="2" t="s">
        <v>0</v>
      </c>
      <c r="L2" s="133"/>
      <c r="M2" s="128"/>
      <c r="N2" s="109" t="s">
        <v>1887</v>
      </c>
      <c r="O2" s="2" t="s">
        <v>0</v>
      </c>
      <c r="P2" s="133"/>
      <c r="Q2" s="128"/>
      <c r="R2" s="26" t="s">
        <v>1467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1566</v>
      </c>
      <c r="C3" s="2">
        <v>145</v>
      </c>
      <c r="D3" s="133"/>
      <c r="E3" s="5" t="s">
        <v>1</v>
      </c>
      <c r="F3" s="2" t="s">
        <v>1888</v>
      </c>
      <c r="G3" s="2">
        <v>145</v>
      </c>
      <c r="H3" s="133"/>
      <c r="I3" s="5" t="s">
        <v>1</v>
      </c>
      <c r="J3" s="2"/>
      <c r="K3" s="2"/>
      <c r="L3" s="133"/>
      <c r="M3" s="5" t="s">
        <v>1</v>
      </c>
      <c r="N3" s="2"/>
      <c r="O3" s="2"/>
      <c r="P3" s="133"/>
      <c r="Q3" s="5" t="s">
        <v>1</v>
      </c>
      <c r="R3" s="2" t="s">
        <v>1889</v>
      </c>
      <c r="S3" s="2">
        <v>150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1890</v>
      </c>
      <c r="O5" s="2">
        <v>150</v>
      </c>
      <c r="P5" s="133"/>
      <c r="Q5" s="18" t="s">
        <v>3</v>
      </c>
      <c r="R5" s="2" t="s">
        <v>1891</v>
      </c>
      <c r="S5" s="2">
        <v>140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1892</v>
      </c>
      <c r="S8" s="2">
        <f>110+50</f>
        <v>160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 t="s">
        <v>1889</v>
      </c>
      <c r="S11" s="2">
        <v>150</v>
      </c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377</v>
      </c>
      <c r="C13" s="17">
        <v>145</v>
      </c>
      <c r="D13" s="133"/>
      <c r="E13" s="5" t="s">
        <v>11</v>
      </c>
      <c r="F13" s="2" t="s">
        <v>1893</v>
      </c>
      <c r="G13" s="2">
        <v>115</v>
      </c>
      <c r="H13" s="133"/>
      <c r="I13" s="5" t="s">
        <v>11</v>
      </c>
      <c r="J13" s="2" t="s">
        <v>1894</v>
      </c>
      <c r="K13" s="2">
        <v>145</v>
      </c>
      <c r="L13" s="133"/>
      <c r="M13" s="5" t="s">
        <v>11</v>
      </c>
      <c r="N13" s="2" t="s">
        <v>1895</v>
      </c>
      <c r="O13" s="2">
        <v>140</v>
      </c>
      <c r="P13" s="133"/>
      <c r="Q13" s="5" t="s">
        <v>11</v>
      </c>
      <c r="R13" s="2" t="s">
        <v>1896</v>
      </c>
      <c r="S13" s="2">
        <v>145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682</v>
      </c>
      <c r="C17" s="2">
        <v>140</v>
      </c>
      <c r="D17" s="133"/>
      <c r="E17" s="5" t="s">
        <v>15</v>
      </c>
      <c r="F17" s="2" t="s">
        <v>1888</v>
      </c>
      <c r="G17" s="2">
        <v>145</v>
      </c>
      <c r="H17" s="133"/>
      <c r="I17" s="5" t="s">
        <v>15</v>
      </c>
      <c r="J17" s="2" t="s">
        <v>1897</v>
      </c>
      <c r="K17" s="2">
        <v>150</v>
      </c>
      <c r="L17" s="133"/>
      <c r="M17" s="5" t="s">
        <v>15</v>
      </c>
      <c r="N17" s="2" t="s">
        <v>1898</v>
      </c>
      <c r="O17" s="25">
        <v>199</v>
      </c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377</v>
      </c>
      <c r="C18" s="17">
        <v>145</v>
      </c>
      <c r="D18" s="133"/>
      <c r="E18" s="5" t="s">
        <v>16</v>
      </c>
      <c r="F18" s="2" t="s">
        <v>1899</v>
      </c>
      <c r="G18" s="25">
        <v>180</v>
      </c>
      <c r="H18" s="133"/>
      <c r="I18" s="5" t="s">
        <v>16</v>
      </c>
      <c r="J18" s="2" t="s">
        <v>1900</v>
      </c>
      <c r="K18" s="2">
        <v>145</v>
      </c>
      <c r="L18" s="133"/>
      <c r="M18" s="5" t="s">
        <v>16</v>
      </c>
      <c r="N18" s="2" t="s">
        <v>1901</v>
      </c>
      <c r="O18" s="2">
        <v>105</v>
      </c>
      <c r="P18" s="133"/>
      <c r="Q18" s="5" t="s">
        <v>16</v>
      </c>
      <c r="R18" s="2" t="s">
        <v>54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 t="s">
        <v>1902</v>
      </c>
      <c r="C19" s="24">
        <v>170</v>
      </c>
      <c r="D19" s="133"/>
      <c r="E19" s="5" t="s">
        <v>17</v>
      </c>
      <c r="F19" s="2"/>
      <c r="G19" s="2"/>
      <c r="H19" s="133"/>
      <c r="I19" s="5" t="s">
        <v>17</v>
      </c>
      <c r="J19" s="2" t="s">
        <v>1903</v>
      </c>
      <c r="K19" s="2">
        <v>140</v>
      </c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 t="s">
        <v>1899</v>
      </c>
      <c r="G20" s="25">
        <v>180</v>
      </c>
      <c r="H20" s="133"/>
      <c r="I20" s="5" t="s">
        <v>18</v>
      </c>
      <c r="J20" s="2" t="s">
        <v>1904</v>
      </c>
      <c r="K20" s="25">
        <v>160</v>
      </c>
      <c r="L20" s="133"/>
      <c r="M20" s="18" t="s">
        <v>18</v>
      </c>
      <c r="N20" s="2" t="s">
        <v>1905</v>
      </c>
      <c r="O20" s="25">
        <v>185</v>
      </c>
      <c r="P20" s="133"/>
      <c r="Q20" s="5" t="s">
        <v>18</v>
      </c>
      <c r="R20" s="2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691</v>
      </c>
      <c r="C21" s="2">
        <v>140</v>
      </c>
      <c r="D21" s="133"/>
      <c r="E21" s="5" t="s">
        <v>19</v>
      </c>
      <c r="F21" s="2" t="s">
        <v>1906</v>
      </c>
      <c r="G21" s="2">
        <v>145</v>
      </c>
      <c r="H21" s="133"/>
      <c r="I21" s="5" t="s">
        <v>19</v>
      </c>
      <c r="J21" s="2" t="s">
        <v>1903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1907</v>
      </c>
      <c r="C22" s="2">
        <v>150</v>
      </c>
      <c r="D22" s="133"/>
      <c r="E22" s="5" t="s">
        <v>20</v>
      </c>
      <c r="F22" s="2" t="s">
        <v>1906</v>
      </c>
      <c r="G22" s="2">
        <v>145</v>
      </c>
      <c r="H22" s="133"/>
      <c r="I22" s="5" t="s">
        <v>20</v>
      </c>
      <c r="J22" s="2" t="s">
        <v>1897</v>
      </c>
      <c r="K22" s="2">
        <v>150</v>
      </c>
      <c r="L22" s="133"/>
      <c r="M22" s="5" t="s">
        <v>20</v>
      </c>
      <c r="N22" s="2" t="s">
        <v>1908</v>
      </c>
      <c r="O22" s="2">
        <v>150</v>
      </c>
      <c r="P22" s="133"/>
      <c r="Q22" s="5" t="s">
        <v>20</v>
      </c>
      <c r="R22" s="2" t="s">
        <v>1909</v>
      </c>
      <c r="S22" s="2">
        <v>145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1910</v>
      </c>
      <c r="G23" s="2">
        <v>150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 t="s">
        <v>1911</v>
      </c>
      <c r="G24" s="2">
        <f>85+55</f>
        <v>140</v>
      </c>
      <c r="H24" s="133"/>
      <c r="I24" s="5" t="s">
        <v>22</v>
      </c>
      <c r="J24" s="2" t="s">
        <v>1912</v>
      </c>
      <c r="K24" s="2">
        <f>115+15*2</f>
        <v>145</v>
      </c>
      <c r="L24" s="133"/>
      <c r="M24" s="5" t="s">
        <v>22</v>
      </c>
      <c r="N24" s="2" t="s">
        <v>52</v>
      </c>
      <c r="O24" s="2"/>
      <c r="P24" s="133"/>
      <c r="Q24" s="5" t="s">
        <v>22</v>
      </c>
      <c r="R24" s="2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1913</v>
      </c>
      <c r="C25" s="2">
        <v>150</v>
      </c>
      <c r="D25" s="133"/>
      <c r="E25" s="5" t="s">
        <v>23</v>
      </c>
      <c r="F25" s="2" t="s">
        <v>1888</v>
      </c>
      <c r="G25" s="2">
        <v>145</v>
      </c>
      <c r="H25" s="133"/>
      <c r="I25" s="5" t="s">
        <v>23</v>
      </c>
      <c r="J25" s="2" t="s">
        <v>1914</v>
      </c>
      <c r="K25" s="2">
        <v>145</v>
      </c>
      <c r="L25" s="133"/>
      <c r="M25" s="5" t="s">
        <v>23</v>
      </c>
      <c r="N25" s="2" t="s">
        <v>1915</v>
      </c>
      <c r="O25" s="2">
        <v>140</v>
      </c>
      <c r="P25" s="133"/>
      <c r="Q25" s="5" t="s">
        <v>23</v>
      </c>
      <c r="R25" s="2" t="s">
        <v>1916</v>
      </c>
      <c r="S25" s="25">
        <v>160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 t="s">
        <v>1917</v>
      </c>
      <c r="S26" s="25">
        <f>110+50</f>
        <v>160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1918</v>
      </c>
      <c r="G27" s="25">
        <v>180</v>
      </c>
      <c r="H27" s="133"/>
      <c r="I27" s="5" t="s">
        <v>25</v>
      </c>
      <c r="J27" s="10" t="s">
        <v>1048</v>
      </c>
      <c r="K27" s="2">
        <v>150</v>
      </c>
      <c r="L27" s="133"/>
      <c r="M27" s="5" t="s">
        <v>25</v>
      </c>
      <c r="N27" s="2" t="s">
        <v>1919</v>
      </c>
      <c r="O27" s="2">
        <v>140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1571</v>
      </c>
      <c r="C29" s="2">
        <v>150</v>
      </c>
      <c r="D29" s="133"/>
      <c r="E29" s="5" t="s">
        <v>27</v>
      </c>
      <c r="F29" s="2" t="s">
        <v>1920</v>
      </c>
      <c r="G29" s="2">
        <v>125</v>
      </c>
      <c r="H29" s="133"/>
      <c r="I29" s="5" t="s">
        <v>27</v>
      </c>
      <c r="J29" s="2"/>
      <c r="K29" s="2"/>
      <c r="L29" s="133"/>
      <c r="M29" s="5" t="s">
        <v>27</v>
      </c>
      <c r="N29" s="2"/>
      <c r="O29" s="2"/>
      <c r="P29" s="133"/>
      <c r="Q29" s="5" t="s">
        <v>27</v>
      </c>
      <c r="R29" s="2" t="s">
        <v>1921</v>
      </c>
      <c r="S29" s="2">
        <v>140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 t="s">
        <v>1922</v>
      </c>
      <c r="G30" s="2">
        <v>140</v>
      </c>
      <c r="H30" s="133"/>
      <c r="I30" s="5" t="s">
        <v>28</v>
      </c>
      <c r="J30" s="2" t="s">
        <v>1923</v>
      </c>
      <c r="K30" s="2">
        <v>150</v>
      </c>
      <c r="L30" s="133"/>
      <c r="M30" s="5" t="s">
        <v>28</v>
      </c>
      <c r="N30" s="2" t="s">
        <v>1924</v>
      </c>
      <c r="O30" s="2">
        <v>140</v>
      </c>
      <c r="P30" s="133"/>
      <c r="Q30" s="5" t="s">
        <v>28</v>
      </c>
      <c r="R30" s="2" t="s">
        <v>1925</v>
      </c>
      <c r="S30" s="25">
        <f>110+45</f>
        <v>155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1566</v>
      </c>
      <c r="C31" s="2">
        <v>145</v>
      </c>
      <c r="D31" s="133"/>
      <c r="E31" s="5" t="s">
        <v>29</v>
      </c>
      <c r="F31" s="2" t="s">
        <v>1888</v>
      </c>
      <c r="G31" s="2">
        <v>145</v>
      </c>
      <c r="H31" s="133"/>
      <c r="I31" s="5" t="s">
        <v>29</v>
      </c>
      <c r="J31" s="2" t="s">
        <v>1897</v>
      </c>
      <c r="K31" s="2">
        <v>150</v>
      </c>
      <c r="L31" s="133"/>
      <c r="M31" s="5" t="s">
        <v>29</v>
      </c>
      <c r="N31" s="2" t="s">
        <v>1926</v>
      </c>
      <c r="O31" s="25">
        <v>155</v>
      </c>
      <c r="P31" s="133"/>
      <c r="Q31" s="5" t="s">
        <v>29</v>
      </c>
      <c r="R31" s="2" t="s">
        <v>1927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421</v>
      </c>
      <c r="C32" s="2">
        <v>150</v>
      </c>
      <c r="D32" s="133"/>
      <c r="E32" s="5" t="s">
        <v>30</v>
      </c>
      <c r="F32" s="2" t="s">
        <v>1928</v>
      </c>
      <c r="G32" s="2">
        <v>120</v>
      </c>
      <c r="H32" s="133"/>
      <c r="I32" s="5" t="s">
        <v>30</v>
      </c>
      <c r="J32" s="2" t="s">
        <v>1929</v>
      </c>
      <c r="K32" s="2">
        <v>145</v>
      </c>
      <c r="L32" s="133"/>
      <c r="M32" s="5" t="s">
        <v>30</v>
      </c>
      <c r="N32" s="2" t="s">
        <v>1930</v>
      </c>
      <c r="O32" s="2">
        <v>140</v>
      </c>
      <c r="P32" s="133"/>
      <c r="Q32" s="5" t="s">
        <v>30</v>
      </c>
      <c r="R32" s="2" t="s">
        <v>1931</v>
      </c>
      <c r="S32" s="2">
        <v>140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 t="s">
        <v>377</v>
      </c>
      <c r="C33" s="17">
        <v>145</v>
      </c>
      <c r="D33" s="133"/>
      <c r="E33" s="2" t="s">
        <v>32</v>
      </c>
      <c r="F33" s="2" t="s">
        <v>1932</v>
      </c>
      <c r="G33" s="2">
        <v>140</v>
      </c>
      <c r="H33" s="133"/>
      <c r="I33" s="2" t="s">
        <v>32</v>
      </c>
      <c r="J33" s="10" t="s">
        <v>1048</v>
      </c>
      <c r="K33" s="2">
        <v>150</v>
      </c>
      <c r="L33" s="133"/>
      <c r="M33" s="2" t="s">
        <v>32</v>
      </c>
      <c r="N33" s="2"/>
      <c r="O33" s="2"/>
      <c r="P33" s="133"/>
      <c r="Q33" s="2" t="s">
        <v>32</v>
      </c>
      <c r="R33" s="2" t="s">
        <v>1933</v>
      </c>
      <c r="S33" s="2">
        <v>145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1" t="s">
        <v>33</v>
      </c>
      <c r="B34" s="2" t="s">
        <v>1934</v>
      </c>
      <c r="C34" s="25">
        <v>175</v>
      </c>
      <c r="D34" s="133"/>
      <c r="E34" s="2" t="s">
        <v>33</v>
      </c>
      <c r="F34" s="5" t="s">
        <v>1935</v>
      </c>
      <c r="G34" s="19">
        <v>150</v>
      </c>
      <c r="H34" s="133"/>
      <c r="I34" s="2" t="s">
        <v>33</v>
      </c>
      <c r="J34" s="2" t="s">
        <v>1936</v>
      </c>
      <c r="K34" s="2">
        <v>150</v>
      </c>
      <c r="L34" s="133"/>
      <c r="M34" s="2" t="s">
        <v>33</v>
      </c>
      <c r="N34" s="2" t="s">
        <v>54</v>
      </c>
      <c r="O34" s="2"/>
      <c r="P34" s="133"/>
      <c r="Q34" s="2" t="s">
        <v>33</v>
      </c>
      <c r="R34" s="2" t="s">
        <v>1927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377</v>
      </c>
      <c r="C35" s="2">
        <v>150</v>
      </c>
      <c r="D35" s="133"/>
      <c r="E35" s="2" t="s">
        <v>34</v>
      </c>
      <c r="F35" s="2" t="s">
        <v>1937</v>
      </c>
      <c r="G35" s="2">
        <v>140</v>
      </c>
      <c r="H35" s="133"/>
      <c r="I35" s="2" t="s">
        <v>34</v>
      </c>
      <c r="J35" s="2" t="s">
        <v>1897</v>
      </c>
      <c r="K35" s="2">
        <v>150</v>
      </c>
      <c r="L35" s="133"/>
      <c r="M35" s="2" t="s">
        <v>34</v>
      </c>
      <c r="N35" s="2" t="s">
        <v>1890</v>
      </c>
      <c r="O35" s="2">
        <v>150</v>
      </c>
      <c r="P35" s="133"/>
      <c r="Q35" s="2" t="s">
        <v>34</v>
      </c>
      <c r="R35" s="2" t="s">
        <v>1938</v>
      </c>
      <c r="S35" s="2">
        <v>100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377</v>
      </c>
      <c r="C36" s="2">
        <v>150</v>
      </c>
      <c r="D36" s="128"/>
      <c r="E36" s="2" t="s">
        <v>35</v>
      </c>
      <c r="F36" s="2" t="s">
        <v>1910</v>
      </c>
      <c r="G36" s="2">
        <v>150</v>
      </c>
      <c r="H36" s="128"/>
      <c r="I36" s="21" t="s">
        <v>35</v>
      </c>
      <c r="J36" s="2"/>
      <c r="K36" s="2">
        <v>147</v>
      </c>
      <c r="L36" s="128"/>
      <c r="M36" s="2" t="s">
        <v>35</v>
      </c>
      <c r="N36" s="2" t="s">
        <v>1890</v>
      </c>
      <c r="O36" s="2">
        <v>150</v>
      </c>
      <c r="P36" s="128"/>
      <c r="Q36" s="2" t="s">
        <v>35</v>
      </c>
      <c r="R36" s="2" t="s">
        <v>1909</v>
      </c>
      <c r="S36" s="2">
        <v>145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377</v>
      </c>
      <c r="C37" s="2">
        <v>150</v>
      </c>
      <c r="D37" s="11"/>
      <c r="E37" s="21" t="s">
        <v>36</v>
      </c>
      <c r="F37" s="5" t="s">
        <v>1935</v>
      </c>
      <c r="G37" s="2">
        <v>140</v>
      </c>
      <c r="H37" s="11"/>
      <c r="I37" s="2" t="s">
        <v>36</v>
      </c>
      <c r="J37" s="2" t="s">
        <v>1048</v>
      </c>
      <c r="K37" s="2">
        <v>150</v>
      </c>
      <c r="L37" s="11"/>
      <c r="M37" s="2" t="s">
        <v>36</v>
      </c>
      <c r="N37" s="2" t="s">
        <v>1890</v>
      </c>
      <c r="O37" s="2">
        <v>150</v>
      </c>
      <c r="P37" s="11"/>
      <c r="Q37" s="2" t="s">
        <v>36</v>
      </c>
      <c r="R37" s="2" t="s">
        <v>1938</v>
      </c>
      <c r="S37" s="2">
        <v>100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377</v>
      </c>
      <c r="C38" s="2">
        <v>150</v>
      </c>
      <c r="D38" s="11"/>
      <c r="E38" s="2" t="s">
        <v>42</v>
      </c>
      <c r="F38" s="2" t="s">
        <v>1939</v>
      </c>
      <c r="G38" s="2">
        <v>100</v>
      </c>
      <c r="H38" s="11"/>
      <c r="I38" s="2" t="s">
        <v>42</v>
      </c>
      <c r="J38" s="2" t="s">
        <v>1048</v>
      </c>
      <c r="K38" s="2">
        <v>150</v>
      </c>
      <c r="L38" s="11"/>
      <c r="M38" s="2" t="s">
        <v>42</v>
      </c>
      <c r="N38" s="2" t="s">
        <v>1908</v>
      </c>
      <c r="O38" s="2">
        <v>140</v>
      </c>
      <c r="P38" s="11"/>
      <c r="Q38" s="2" t="s">
        <v>42</v>
      </c>
      <c r="R38" s="2" t="s">
        <v>1940</v>
      </c>
      <c r="S38" s="2">
        <v>145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421</v>
      </c>
      <c r="C39" s="2">
        <v>150</v>
      </c>
      <c r="D39" s="11"/>
      <c r="E39" s="2" t="s">
        <v>57</v>
      </c>
      <c r="F39" s="2" t="s">
        <v>1941</v>
      </c>
      <c r="G39" s="2">
        <v>125</v>
      </c>
      <c r="H39" s="11"/>
      <c r="I39" s="2" t="s">
        <v>57</v>
      </c>
      <c r="J39" s="2"/>
      <c r="K39" s="2"/>
      <c r="L39" s="11"/>
      <c r="M39" s="2" t="s">
        <v>57</v>
      </c>
      <c r="N39" s="2" t="s">
        <v>1942</v>
      </c>
      <c r="O39" s="2">
        <v>150</v>
      </c>
      <c r="P39" s="11"/>
      <c r="Q39" s="2" t="s">
        <v>57</v>
      </c>
      <c r="R39" s="2" t="s">
        <v>1943</v>
      </c>
      <c r="S39" s="2">
        <v>110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12" t="s">
        <v>37</v>
      </c>
      <c r="B40" s="12"/>
      <c r="C40" s="12">
        <f>SUM((C1:C39))</f>
        <v>2700</v>
      </c>
      <c r="D40" s="11"/>
      <c r="E40" s="12" t="s">
        <v>37</v>
      </c>
      <c r="F40" s="12"/>
      <c r="G40" s="12">
        <f>SUM((G1:G39))</f>
        <v>3145</v>
      </c>
      <c r="H40" s="11"/>
      <c r="I40" s="12" t="s">
        <v>37</v>
      </c>
      <c r="J40" s="12"/>
      <c r="K40" s="12">
        <f>SUM((K1:K39))</f>
        <v>2812</v>
      </c>
      <c r="L40" s="11"/>
      <c r="M40" s="12" t="s">
        <v>37</v>
      </c>
      <c r="N40" s="12"/>
      <c r="O40" s="12">
        <f>SUM((O1:O39))</f>
        <v>2384</v>
      </c>
      <c r="P40" s="11"/>
      <c r="Q40" s="8" t="s">
        <v>58</v>
      </c>
      <c r="R40" s="2" t="s">
        <v>1944</v>
      </c>
      <c r="S40" s="2">
        <v>110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5.75" customHeight="1">
      <c r="A41" s="12" t="s">
        <v>38</v>
      </c>
      <c r="B41" s="12"/>
      <c r="C41" s="12">
        <v>2780</v>
      </c>
      <c r="D41" s="12"/>
      <c r="E41" s="12" t="s">
        <v>38</v>
      </c>
      <c r="F41" s="12"/>
      <c r="G41" s="12">
        <v>3155</v>
      </c>
      <c r="H41" s="12"/>
      <c r="I41" s="12" t="s">
        <v>38</v>
      </c>
      <c r="J41" s="12"/>
      <c r="K41" s="12">
        <v>2812</v>
      </c>
      <c r="L41" s="12"/>
      <c r="M41" s="12" t="s">
        <v>38</v>
      </c>
      <c r="N41" s="12"/>
      <c r="O41" s="12">
        <v>2384</v>
      </c>
      <c r="P41" s="12"/>
      <c r="Q41" s="12" t="s">
        <v>37</v>
      </c>
      <c r="R41" s="12"/>
      <c r="S41" s="12">
        <f>SUM((S1:S40))</f>
        <v>2800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39</v>
      </c>
      <c r="B42" s="12"/>
      <c r="C42" s="12">
        <f>SUMIF(C3:C39, "&gt;150")-COUNTIF(C3:C39, "&gt;150")*150</f>
        <v>45</v>
      </c>
      <c r="D42" s="12"/>
      <c r="E42" s="12" t="s">
        <v>39</v>
      </c>
      <c r="F42" s="12"/>
      <c r="G42" s="12">
        <f>SUMIF(G3:G39, "&gt;150")-COUNTIF(G3:G39, "&gt;150")*150</f>
        <v>90</v>
      </c>
      <c r="H42" s="12"/>
      <c r="I42" s="12" t="s">
        <v>39</v>
      </c>
      <c r="J42" s="12"/>
      <c r="K42" s="12">
        <f>SUMIF(K3:K39, "&gt;150")-COUNTIF(K3:K39, "&gt;150")*150</f>
        <v>10</v>
      </c>
      <c r="L42" s="12"/>
      <c r="M42" s="12" t="s">
        <v>39</v>
      </c>
      <c r="N42" s="12"/>
      <c r="O42" s="12">
        <f>SUMIF(O3:O39, "&gt;150")-COUNTIF(O3:O39, "&gt;150")*150</f>
        <v>89</v>
      </c>
      <c r="P42" s="12"/>
      <c r="Q42" s="12" t="s">
        <v>38</v>
      </c>
      <c r="R42" s="12"/>
      <c r="S42" s="12">
        <v>2800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40</v>
      </c>
      <c r="B43" s="12"/>
      <c r="C43" s="12">
        <f>C41-C42</f>
        <v>2735</v>
      </c>
      <c r="D43" s="12"/>
      <c r="E43" s="12" t="s">
        <v>40</v>
      </c>
      <c r="F43" s="12"/>
      <c r="G43" s="12">
        <f>G41-G42</f>
        <v>3065</v>
      </c>
      <c r="H43" s="12"/>
      <c r="I43" s="12" t="s">
        <v>40</v>
      </c>
      <c r="J43" s="12"/>
      <c r="K43" s="12">
        <f>K41-K42</f>
        <v>2802</v>
      </c>
      <c r="L43" s="12"/>
      <c r="M43" s="12" t="s">
        <v>40</v>
      </c>
      <c r="N43" s="12"/>
      <c r="O43" s="12">
        <f>O41-O42</f>
        <v>2295</v>
      </c>
      <c r="P43" s="12"/>
      <c r="Q43" s="12" t="s">
        <v>39</v>
      </c>
      <c r="R43" s="12"/>
      <c r="S43" s="12">
        <f>SUMIF(S3:S40, "&gt;150")-COUNTIF(S3:S40, "&gt;150")*150</f>
        <v>35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 t="s">
        <v>40</v>
      </c>
      <c r="R44" s="12"/>
      <c r="S44" s="12">
        <f>S42-S43</f>
        <v>2765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D1008" s="12"/>
      <c r="H1008" s="12"/>
      <c r="L1008" s="12"/>
      <c r="P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G3">
    <cfRule type="cellIs" dxfId="30" priority="1" operator="greaterThan">
      <formula>150</formula>
    </cfRule>
  </conditionalFormatting>
  <conditionalFormatting sqref="G3:G40 C3:C40 K3:K40 O3:O40 S3:S40">
    <cfRule type="cellIs" dxfId="29" priority="2" operator="greaterThan">
      <formula>150</formula>
    </cfRule>
  </conditionalFormatting>
  <hyperlinks>
    <hyperlink ref="F2" r:id="rId1" xr:uid="{00000000-0004-0000-2500-000000000000}"/>
    <hyperlink ref="J2" r:id="rId2" xr:uid="{00000000-0004-0000-2500-000001000000}"/>
    <hyperlink ref="N2" r:id="rId3" xr:uid="{00000000-0004-0000-2500-000002000000}"/>
    <hyperlink ref="R2" r:id="rId4" xr:uid="{00000000-0004-0000-2500-000003000000}"/>
  </hyperlinks>
  <pageMargins left="0.7" right="0.7" top="0.75" bottom="0.75" header="0.3" footer="0.3"/>
  <drawing r:id="rId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47.1640625" customWidth="1"/>
    <col min="8" max="8" width="5.1640625" customWidth="1"/>
    <col min="10" max="10" width="19.6640625" customWidth="1"/>
    <col min="12" max="12" width="4.33203125" customWidth="1"/>
    <col min="14" max="14" width="29.1640625" customWidth="1"/>
    <col min="16" max="16" width="4.83203125" customWidth="1"/>
    <col min="18" max="18" width="41.6640625" customWidth="1"/>
  </cols>
  <sheetData>
    <row r="1" spans="1:30" ht="17">
      <c r="A1" s="127"/>
      <c r="B1" s="129">
        <v>45873</v>
      </c>
      <c r="C1" s="130"/>
      <c r="D1" s="127"/>
      <c r="E1" s="127"/>
      <c r="F1" s="129">
        <v>45874</v>
      </c>
      <c r="G1" s="130"/>
      <c r="H1" s="127"/>
      <c r="I1" s="127"/>
      <c r="J1" s="129">
        <v>45875</v>
      </c>
      <c r="K1" s="130"/>
      <c r="L1" s="127"/>
      <c r="M1" s="127"/>
      <c r="N1" s="129">
        <v>45876</v>
      </c>
      <c r="O1" s="130"/>
      <c r="P1" s="127"/>
      <c r="Q1" s="127"/>
      <c r="R1" s="129">
        <v>45877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7">
      <c r="A2" s="128"/>
      <c r="B2" s="110" t="s">
        <v>1945</v>
      </c>
      <c r="C2" s="2" t="s">
        <v>0</v>
      </c>
      <c r="D2" s="133"/>
      <c r="E2" s="128"/>
      <c r="F2" s="76" t="s">
        <v>1182</v>
      </c>
      <c r="G2" s="2" t="s">
        <v>0</v>
      </c>
      <c r="H2" s="133"/>
      <c r="I2" s="128"/>
      <c r="J2" s="100" t="s">
        <v>1946</v>
      </c>
      <c r="K2" s="2" t="s">
        <v>0</v>
      </c>
      <c r="L2" s="133"/>
      <c r="M2" s="128"/>
      <c r="N2" s="26" t="s">
        <v>1947</v>
      </c>
      <c r="O2" s="2" t="s">
        <v>0</v>
      </c>
      <c r="P2" s="133"/>
      <c r="Q2" s="128"/>
      <c r="R2" s="26" t="s">
        <v>1948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1949</v>
      </c>
      <c r="C3" s="2">
        <v>140</v>
      </c>
      <c r="D3" s="133"/>
      <c r="E3" s="5" t="s">
        <v>1</v>
      </c>
      <c r="F3" s="2" t="s">
        <v>1950</v>
      </c>
      <c r="G3" s="2">
        <v>110</v>
      </c>
      <c r="H3" s="133"/>
      <c r="I3" s="5" t="s">
        <v>1</v>
      </c>
      <c r="J3" s="2" t="s">
        <v>1951</v>
      </c>
      <c r="K3" s="2">
        <v>140</v>
      </c>
      <c r="L3" s="133"/>
      <c r="M3" s="5" t="s">
        <v>1</v>
      </c>
      <c r="N3" s="2" t="s">
        <v>1952</v>
      </c>
      <c r="O3" s="25">
        <v>160</v>
      </c>
      <c r="P3" s="133"/>
      <c r="Q3" s="5" t="s">
        <v>1</v>
      </c>
      <c r="R3" s="2" t="s">
        <v>1953</v>
      </c>
      <c r="S3" s="2">
        <v>135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 t="s">
        <v>1954</v>
      </c>
      <c r="K5" s="2">
        <v>145</v>
      </c>
      <c r="L5" s="133"/>
      <c r="M5" s="5" t="s">
        <v>3</v>
      </c>
      <c r="N5" s="2" t="s">
        <v>1955</v>
      </c>
      <c r="O5" s="25">
        <v>175</v>
      </c>
      <c r="P5" s="133"/>
      <c r="Q5" s="5" t="s">
        <v>3</v>
      </c>
      <c r="R5" s="2" t="s">
        <v>1956</v>
      </c>
      <c r="S5" s="2">
        <v>150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18" t="s">
        <v>6</v>
      </c>
      <c r="R8" s="2" t="s">
        <v>1956</v>
      </c>
      <c r="S8" s="2">
        <v>150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 t="s">
        <v>1957</v>
      </c>
      <c r="O10" s="25">
        <v>155</v>
      </c>
      <c r="P10" s="133"/>
      <c r="Q10" s="5" t="s">
        <v>8</v>
      </c>
      <c r="R10" s="2" t="s">
        <v>1956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 t="s">
        <v>1953</v>
      </c>
      <c r="S12" s="2">
        <v>135</v>
      </c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/>
      <c r="C13" s="17"/>
      <c r="D13" s="133"/>
      <c r="E13" s="5" t="s">
        <v>11</v>
      </c>
      <c r="F13" s="2" t="s">
        <v>1958</v>
      </c>
      <c r="G13" s="2">
        <v>129</v>
      </c>
      <c r="H13" s="133"/>
      <c r="I13" s="5" t="s">
        <v>11</v>
      </c>
      <c r="J13" s="2" t="s">
        <v>1959</v>
      </c>
      <c r="K13" s="2">
        <v>145</v>
      </c>
      <c r="L13" s="133"/>
      <c r="M13" s="5" t="s">
        <v>11</v>
      </c>
      <c r="N13" s="2" t="s">
        <v>1957</v>
      </c>
      <c r="O13" s="25">
        <v>155</v>
      </c>
      <c r="P13" s="133"/>
      <c r="Q13" s="5" t="s">
        <v>11</v>
      </c>
      <c r="R13" s="2" t="s">
        <v>1956</v>
      </c>
      <c r="S13" s="2">
        <v>150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1960</v>
      </c>
      <c r="K15" s="25">
        <v>160</v>
      </c>
      <c r="L15" s="133"/>
      <c r="M15" s="5" t="s">
        <v>13</v>
      </c>
      <c r="N15" s="2"/>
      <c r="O15" s="2"/>
      <c r="P15" s="133"/>
      <c r="Q15" s="5" t="s">
        <v>13</v>
      </c>
      <c r="R15" s="2" t="s">
        <v>1961</v>
      </c>
      <c r="S15" s="2">
        <v>130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 t="s">
        <v>1962</v>
      </c>
      <c r="S16" s="2">
        <v>130</v>
      </c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72</v>
      </c>
      <c r="C17" s="2"/>
      <c r="D17" s="133"/>
      <c r="E17" s="5" t="s">
        <v>15</v>
      </c>
      <c r="F17" s="2" t="s">
        <v>72</v>
      </c>
      <c r="G17" s="2"/>
      <c r="H17" s="133"/>
      <c r="I17" s="18" t="s">
        <v>15</v>
      </c>
      <c r="J17" s="2" t="s">
        <v>1954</v>
      </c>
      <c r="K17" s="2">
        <v>145</v>
      </c>
      <c r="L17" s="133"/>
      <c r="M17" s="5" t="s">
        <v>15</v>
      </c>
      <c r="N17" s="2" t="s">
        <v>1952</v>
      </c>
      <c r="O17" s="25">
        <v>160</v>
      </c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1564</v>
      </c>
      <c r="C18" s="24">
        <v>160</v>
      </c>
      <c r="D18" s="133"/>
      <c r="E18" s="5" t="s">
        <v>16</v>
      </c>
      <c r="F18" s="2" t="s">
        <v>1963</v>
      </c>
      <c r="G18" s="20">
        <v>110</v>
      </c>
      <c r="H18" s="133"/>
      <c r="I18" s="5" t="s">
        <v>16</v>
      </c>
      <c r="J18" s="2" t="s">
        <v>1951</v>
      </c>
      <c r="K18" s="2">
        <v>140</v>
      </c>
      <c r="L18" s="133"/>
      <c r="M18" s="18" t="s">
        <v>16</v>
      </c>
      <c r="N18" s="2" t="s">
        <v>1955</v>
      </c>
      <c r="O18" s="25">
        <v>175</v>
      </c>
      <c r="P18" s="133"/>
      <c r="Q18" s="5" t="s">
        <v>16</v>
      </c>
      <c r="R18" s="2" t="s">
        <v>1964</v>
      </c>
      <c r="S18" s="2">
        <v>130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1965</v>
      </c>
      <c r="C20" s="25">
        <v>170</v>
      </c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1966</v>
      </c>
      <c r="O20" s="25">
        <v>180</v>
      </c>
      <c r="P20" s="133"/>
      <c r="Q20" s="5" t="s">
        <v>18</v>
      </c>
      <c r="R20" s="2" t="s">
        <v>1967</v>
      </c>
      <c r="S20" s="25">
        <v>170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18" t="s">
        <v>19</v>
      </c>
      <c r="B21" s="2" t="s">
        <v>1968</v>
      </c>
      <c r="C21" s="2">
        <v>150</v>
      </c>
      <c r="D21" s="133"/>
      <c r="E21" s="5" t="s">
        <v>19</v>
      </c>
      <c r="F21" s="2" t="s">
        <v>1950</v>
      </c>
      <c r="G21" s="2">
        <v>110</v>
      </c>
      <c r="H21" s="133"/>
      <c r="I21" s="5" t="s">
        <v>19</v>
      </c>
      <c r="J21" s="2" t="s">
        <v>1951</v>
      </c>
      <c r="K21" s="2">
        <v>140</v>
      </c>
      <c r="L21" s="133"/>
      <c r="M21" s="5" t="s">
        <v>19</v>
      </c>
      <c r="N21" s="111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759</v>
      </c>
      <c r="C22" s="25">
        <v>155</v>
      </c>
      <c r="D22" s="133"/>
      <c r="E22" s="5" t="s">
        <v>20</v>
      </c>
      <c r="F22" s="112" t="s">
        <v>1969</v>
      </c>
      <c r="G22" s="2">
        <v>140</v>
      </c>
      <c r="H22" s="133"/>
      <c r="I22" s="5" t="s">
        <v>20</v>
      </c>
      <c r="J22" s="2" t="s">
        <v>1970</v>
      </c>
      <c r="K22" s="2">
        <v>145</v>
      </c>
      <c r="L22" s="133"/>
      <c r="M22" s="5" t="s">
        <v>20</v>
      </c>
      <c r="N22" s="2" t="s">
        <v>1971</v>
      </c>
      <c r="O22" s="2">
        <v>150</v>
      </c>
      <c r="P22" s="133"/>
      <c r="Q22" s="5" t="s">
        <v>20</v>
      </c>
      <c r="R22" s="2" t="s">
        <v>1972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1973</v>
      </c>
      <c r="C24" s="25">
        <f>180+25</f>
        <v>205</v>
      </c>
      <c r="D24" s="133"/>
      <c r="E24" s="5" t="s">
        <v>22</v>
      </c>
      <c r="F24" s="2" t="s">
        <v>1974</v>
      </c>
      <c r="G24" s="25">
        <f>95+49+15</f>
        <v>159</v>
      </c>
      <c r="H24" s="133"/>
      <c r="I24" s="5" t="s">
        <v>22</v>
      </c>
      <c r="J24" s="2" t="s">
        <v>1951</v>
      </c>
      <c r="K24" s="2">
        <v>140</v>
      </c>
      <c r="L24" s="133"/>
      <c r="M24" s="5" t="s">
        <v>22</v>
      </c>
      <c r="N24" s="2" t="s">
        <v>1975</v>
      </c>
      <c r="O24" s="25">
        <f>100+65</f>
        <v>165</v>
      </c>
      <c r="P24" s="133"/>
      <c r="Q24" s="5" t="s">
        <v>22</v>
      </c>
      <c r="R24" s="2" t="s">
        <v>52</v>
      </c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1976</v>
      </c>
      <c r="C25" s="25">
        <v>165</v>
      </c>
      <c r="D25" s="133"/>
      <c r="E25" s="5" t="s">
        <v>23</v>
      </c>
      <c r="F25" s="5" t="s">
        <v>1977</v>
      </c>
      <c r="G25" s="33">
        <v>155</v>
      </c>
      <c r="H25" s="133"/>
      <c r="I25" s="5" t="s">
        <v>23</v>
      </c>
      <c r="J25" s="2" t="s">
        <v>1951</v>
      </c>
      <c r="K25" s="2">
        <v>140</v>
      </c>
      <c r="L25" s="133"/>
      <c r="M25" s="5" t="s">
        <v>23</v>
      </c>
      <c r="N25" s="2" t="s">
        <v>1955</v>
      </c>
      <c r="O25" s="25">
        <v>175</v>
      </c>
      <c r="P25" s="133"/>
      <c r="Q25" s="5" t="s">
        <v>23</v>
      </c>
      <c r="R25" s="2" t="s">
        <v>1978</v>
      </c>
      <c r="S25" s="2">
        <v>135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 t="s">
        <v>759</v>
      </c>
      <c r="C26" s="25">
        <v>155</v>
      </c>
      <c r="D26" s="133"/>
      <c r="E26" s="5" t="s">
        <v>24</v>
      </c>
      <c r="F26" s="2" t="s">
        <v>1979</v>
      </c>
      <c r="G26" s="2">
        <v>144</v>
      </c>
      <c r="H26" s="133"/>
      <c r="I26" s="5" t="s">
        <v>24</v>
      </c>
      <c r="J26" s="2" t="s">
        <v>1970</v>
      </c>
      <c r="K26" s="2">
        <v>145</v>
      </c>
      <c r="L26" s="133"/>
      <c r="M26" s="5" t="s">
        <v>24</v>
      </c>
      <c r="N26" s="2" t="s">
        <v>1971</v>
      </c>
      <c r="O26" s="2">
        <v>150</v>
      </c>
      <c r="P26" s="133"/>
      <c r="Q26" s="5" t="s">
        <v>24</v>
      </c>
      <c r="R26" s="2" t="s">
        <v>1980</v>
      </c>
      <c r="S26" s="2">
        <v>150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 t="s">
        <v>1957</v>
      </c>
      <c r="O28" s="25">
        <v>155</v>
      </c>
      <c r="P28" s="133"/>
      <c r="Q28" s="5" t="s">
        <v>26</v>
      </c>
      <c r="R28" s="2" t="s">
        <v>1972</v>
      </c>
      <c r="S28" s="2">
        <v>150</v>
      </c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1981</v>
      </c>
      <c r="C29" s="2">
        <v>130</v>
      </c>
      <c r="D29" s="133"/>
      <c r="E29" s="5" t="s">
        <v>27</v>
      </c>
      <c r="F29" s="2" t="s">
        <v>1982</v>
      </c>
      <c r="G29" s="2">
        <v>134</v>
      </c>
      <c r="H29" s="133"/>
      <c r="I29" s="5" t="s">
        <v>27</v>
      </c>
      <c r="J29" s="2" t="s">
        <v>1983</v>
      </c>
      <c r="K29" s="2">
        <v>90</v>
      </c>
      <c r="L29" s="133"/>
      <c r="M29" s="5" t="s">
        <v>27</v>
      </c>
      <c r="N29" s="2" t="s">
        <v>1971</v>
      </c>
      <c r="O29" s="2">
        <v>150</v>
      </c>
      <c r="P29" s="133"/>
      <c r="Q29" s="5" t="s">
        <v>27</v>
      </c>
      <c r="R29" s="2" t="s">
        <v>1984</v>
      </c>
      <c r="S29" s="2">
        <v>150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 t="s">
        <v>1985</v>
      </c>
      <c r="G30" s="2">
        <v>139</v>
      </c>
      <c r="H30" s="133"/>
      <c r="I30" s="5" t="s">
        <v>28</v>
      </c>
      <c r="J30" s="2" t="s">
        <v>1951</v>
      </c>
      <c r="K30" s="2">
        <v>140</v>
      </c>
      <c r="L30" s="133"/>
      <c r="M30" s="5" t="s">
        <v>28</v>
      </c>
      <c r="N30" s="2" t="s">
        <v>1952</v>
      </c>
      <c r="O30" s="25">
        <v>160</v>
      </c>
      <c r="P30" s="133"/>
      <c r="Q30" s="5" t="s">
        <v>28</v>
      </c>
      <c r="R30" s="2" t="s">
        <v>1986</v>
      </c>
      <c r="S30" s="2">
        <v>140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759</v>
      </c>
      <c r="C31" s="25">
        <v>155</v>
      </c>
      <c r="D31" s="133"/>
      <c r="E31" s="5" t="s">
        <v>29</v>
      </c>
      <c r="F31" s="2" t="s">
        <v>1987</v>
      </c>
      <c r="G31" s="2">
        <v>149</v>
      </c>
      <c r="H31" s="133"/>
      <c r="I31" s="5" t="s">
        <v>29</v>
      </c>
      <c r="J31" s="2" t="s">
        <v>1951</v>
      </c>
      <c r="K31" s="2">
        <v>140</v>
      </c>
      <c r="L31" s="133"/>
      <c r="M31" s="5" t="s">
        <v>29</v>
      </c>
      <c r="N31" s="2" t="s">
        <v>1952</v>
      </c>
      <c r="O31" s="25">
        <v>160</v>
      </c>
      <c r="P31" s="133"/>
      <c r="Q31" s="5" t="s">
        <v>29</v>
      </c>
      <c r="R31" s="2" t="s">
        <v>1980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1564</v>
      </c>
      <c r="C32" s="25">
        <v>160</v>
      </c>
      <c r="D32" s="133"/>
      <c r="E32" s="5" t="s">
        <v>30</v>
      </c>
      <c r="F32" s="2" t="s">
        <v>1988</v>
      </c>
      <c r="G32" s="2">
        <v>144</v>
      </c>
      <c r="H32" s="133"/>
      <c r="I32" s="5" t="s">
        <v>30</v>
      </c>
      <c r="J32" s="2" t="s">
        <v>1951</v>
      </c>
      <c r="K32" s="2">
        <v>140</v>
      </c>
      <c r="L32" s="133"/>
      <c r="M32" s="5" t="s">
        <v>30</v>
      </c>
      <c r="N32" s="2" t="s">
        <v>1989</v>
      </c>
      <c r="O32" s="25">
        <v>155</v>
      </c>
      <c r="P32" s="133"/>
      <c r="Q32" s="5" t="s">
        <v>30</v>
      </c>
      <c r="R32" s="2" t="s">
        <v>1990</v>
      </c>
      <c r="S32" s="2">
        <v>140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759</v>
      </c>
      <c r="C33" s="25">
        <v>155</v>
      </c>
      <c r="D33" s="133"/>
      <c r="E33" s="2" t="s">
        <v>32</v>
      </c>
      <c r="F33" s="2" t="s">
        <v>1991</v>
      </c>
      <c r="G33" s="2">
        <v>144</v>
      </c>
      <c r="H33" s="133"/>
      <c r="I33" s="2" t="s">
        <v>32</v>
      </c>
      <c r="J33" s="10" t="s">
        <v>1992</v>
      </c>
      <c r="K33" s="25">
        <v>155</v>
      </c>
      <c r="L33" s="133"/>
      <c r="M33" s="2" t="s">
        <v>32</v>
      </c>
      <c r="N33" s="2" t="s">
        <v>1952</v>
      </c>
      <c r="O33" s="25">
        <v>160</v>
      </c>
      <c r="P33" s="133"/>
      <c r="Q33" s="2" t="s">
        <v>32</v>
      </c>
      <c r="R33" s="2" t="s">
        <v>1980</v>
      </c>
      <c r="S33" s="2">
        <v>150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1580</v>
      </c>
      <c r="C34" s="25">
        <v>160</v>
      </c>
      <c r="D34" s="133"/>
      <c r="E34" s="2" t="s">
        <v>33</v>
      </c>
      <c r="F34" s="5" t="s">
        <v>1993</v>
      </c>
      <c r="G34" s="33">
        <v>155</v>
      </c>
      <c r="H34" s="133"/>
      <c r="I34" s="2" t="s">
        <v>33</v>
      </c>
      <c r="J34" s="2" t="s">
        <v>1994</v>
      </c>
      <c r="K34" s="25">
        <v>155</v>
      </c>
      <c r="L34" s="133"/>
      <c r="M34" s="2" t="s">
        <v>33</v>
      </c>
      <c r="N34" s="2" t="s">
        <v>1995</v>
      </c>
      <c r="O34" s="25">
        <v>175</v>
      </c>
      <c r="P34" s="133"/>
      <c r="Q34" s="2" t="s">
        <v>33</v>
      </c>
      <c r="R34" s="2" t="s">
        <v>1996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1949</v>
      </c>
      <c r="C35" s="2">
        <v>140</v>
      </c>
      <c r="D35" s="133"/>
      <c r="E35" s="21" t="s">
        <v>34</v>
      </c>
      <c r="F35" s="2" t="s">
        <v>1997</v>
      </c>
      <c r="G35" s="2">
        <v>129</v>
      </c>
      <c r="H35" s="133"/>
      <c r="I35" s="2" t="s">
        <v>34</v>
      </c>
      <c r="J35" s="2" t="s">
        <v>1951</v>
      </c>
      <c r="K35" s="2">
        <v>140</v>
      </c>
      <c r="L35" s="133"/>
      <c r="M35" s="2" t="s">
        <v>34</v>
      </c>
      <c r="N35" s="2" t="s">
        <v>1998</v>
      </c>
      <c r="O35" s="25">
        <v>160</v>
      </c>
      <c r="P35" s="133"/>
      <c r="Q35" s="2" t="s">
        <v>34</v>
      </c>
      <c r="R35" s="2" t="s">
        <v>1999</v>
      </c>
      <c r="S35" s="2">
        <v>140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740</v>
      </c>
      <c r="C36" s="17">
        <v>140</v>
      </c>
      <c r="D36" s="128"/>
      <c r="E36" s="2" t="s">
        <v>35</v>
      </c>
      <c r="F36" s="5" t="s">
        <v>2000</v>
      </c>
      <c r="G36" s="19">
        <v>140</v>
      </c>
      <c r="H36" s="128"/>
      <c r="I36" s="2" t="s">
        <v>35</v>
      </c>
      <c r="J36" s="2" t="s">
        <v>2001</v>
      </c>
      <c r="K36" s="2">
        <v>150</v>
      </c>
      <c r="L36" s="128"/>
      <c r="M36" s="2" t="s">
        <v>35</v>
      </c>
      <c r="N36" s="2" t="s">
        <v>1952</v>
      </c>
      <c r="O36" s="25">
        <v>160</v>
      </c>
      <c r="P36" s="128"/>
      <c r="Q36" s="2" t="s">
        <v>35</v>
      </c>
      <c r="R36" s="2" t="s">
        <v>2002</v>
      </c>
      <c r="S36" s="2">
        <v>135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1949</v>
      </c>
      <c r="C37" s="17">
        <v>140</v>
      </c>
      <c r="D37" s="11"/>
      <c r="E37" s="2" t="s">
        <v>36</v>
      </c>
      <c r="F37" s="5" t="s">
        <v>1987</v>
      </c>
      <c r="G37" s="2">
        <v>149</v>
      </c>
      <c r="H37" s="11"/>
      <c r="I37" s="2" t="s">
        <v>36</v>
      </c>
      <c r="J37" s="2" t="s">
        <v>1951</v>
      </c>
      <c r="K37" s="2">
        <v>140</v>
      </c>
      <c r="L37" s="11"/>
      <c r="M37" s="2" t="s">
        <v>36</v>
      </c>
      <c r="N37" s="2" t="s">
        <v>1952</v>
      </c>
      <c r="O37" s="25">
        <v>160</v>
      </c>
      <c r="P37" s="11"/>
      <c r="Q37" s="2" t="s">
        <v>36</v>
      </c>
      <c r="R37" s="2" t="s">
        <v>2003</v>
      </c>
      <c r="S37" s="2">
        <v>115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740</v>
      </c>
      <c r="C38" s="17">
        <v>140</v>
      </c>
      <c r="D38" s="11"/>
      <c r="E38" s="2" t="s">
        <v>42</v>
      </c>
      <c r="F38" s="2" t="s">
        <v>2004</v>
      </c>
      <c r="G38" s="2">
        <v>144</v>
      </c>
      <c r="H38" s="11"/>
      <c r="I38" s="2" t="s">
        <v>42</v>
      </c>
      <c r="J38" s="2" t="s">
        <v>2005</v>
      </c>
      <c r="K38" s="2">
        <v>145</v>
      </c>
      <c r="L38" s="11"/>
      <c r="M38" s="2" t="s">
        <v>42</v>
      </c>
      <c r="N38" s="2" t="s">
        <v>1955</v>
      </c>
      <c r="O38" s="25">
        <v>175</v>
      </c>
      <c r="P38" s="11"/>
      <c r="Q38" s="2" t="s">
        <v>42</v>
      </c>
      <c r="R38" s="2" t="s">
        <v>2006</v>
      </c>
      <c r="S38" s="2">
        <v>135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5" t="s">
        <v>1949</v>
      </c>
      <c r="C39" s="2">
        <v>140</v>
      </c>
      <c r="D39" s="11"/>
      <c r="E39" s="2" t="s">
        <v>57</v>
      </c>
      <c r="F39" s="2" t="s">
        <v>1979</v>
      </c>
      <c r="G39" s="2">
        <v>144</v>
      </c>
      <c r="H39" s="11"/>
      <c r="I39" s="2" t="s">
        <v>57</v>
      </c>
      <c r="J39" s="2" t="s">
        <v>1951</v>
      </c>
      <c r="K39" s="2">
        <v>140</v>
      </c>
      <c r="L39" s="11"/>
      <c r="M39" s="2" t="s">
        <v>57</v>
      </c>
      <c r="N39" s="2" t="s">
        <v>1955</v>
      </c>
      <c r="O39" s="25">
        <v>175</v>
      </c>
      <c r="P39" s="11"/>
      <c r="Q39" s="2" t="s">
        <v>57</v>
      </c>
      <c r="R39" s="2" t="s">
        <v>2006</v>
      </c>
      <c r="S39" s="2">
        <v>135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8" t="s">
        <v>58</v>
      </c>
      <c r="B40" s="8" t="s">
        <v>777</v>
      </c>
      <c r="C40" s="8">
        <v>130</v>
      </c>
      <c r="D40" s="11"/>
      <c r="E40" s="14" t="s">
        <v>58</v>
      </c>
      <c r="F40" s="14" t="s">
        <v>2007</v>
      </c>
      <c r="G40" s="14">
        <v>90</v>
      </c>
      <c r="H40" s="11"/>
      <c r="I40" s="14" t="s">
        <v>58</v>
      </c>
      <c r="J40" s="14" t="s">
        <v>2008</v>
      </c>
      <c r="K40" s="14">
        <v>75</v>
      </c>
      <c r="L40" s="11"/>
      <c r="M40" s="14" t="s">
        <v>58</v>
      </c>
      <c r="N40" s="14" t="s">
        <v>2009</v>
      </c>
      <c r="O40" s="14">
        <v>120</v>
      </c>
      <c r="P40" s="11"/>
      <c r="Q40" s="2" t="s">
        <v>58</v>
      </c>
      <c r="R40" s="2" t="s">
        <v>2002</v>
      </c>
      <c r="S40" s="2">
        <v>135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12"/>
      <c r="B41" s="12"/>
      <c r="C41" s="12"/>
      <c r="D41" s="11"/>
      <c r="E41" s="12"/>
      <c r="F41" s="12"/>
      <c r="G41" s="12"/>
      <c r="H41" s="11"/>
      <c r="I41" s="2" t="s">
        <v>43</v>
      </c>
      <c r="J41" s="113" t="s">
        <v>2010</v>
      </c>
      <c r="K41" s="2">
        <v>90</v>
      </c>
      <c r="L41" s="11"/>
      <c r="M41" s="2" t="s">
        <v>43</v>
      </c>
      <c r="N41" s="2" t="s">
        <v>1998</v>
      </c>
      <c r="O41" s="25">
        <v>160</v>
      </c>
      <c r="P41" s="11"/>
      <c r="Q41" s="2" t="s">
        <v>43</v>
      </c>
      <c r="R41" s="2" t="s">
        <v>2011</v>
      </c>
      <c r="S41" s="2">
        <v>140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12" t="s">
        <v>37</v>
      </c>
      <c r="B42" s="12"/>
      <c r="C42" s="12">
        <f>SUM((C1:C40))</f>
        <v>2890</v>
      </c>
      <c r="D42" s="11"/>
      <c r="E42" s="12" t="s">
        <v>37</v>
      </c>
      <c r="F42" s="12"/>
      <c r="G42" s="12">
        <f>SUM((G1:G40))</f>
        <v>2718</v>
      </c>
      <c r="H42" s="11"/>
      <c r="I42" s="12" t="s">
        <v>37</v>
      </c>
      <c r="J42" s="12"/>
      <c r="K42" s="12">
        <f>SUM((K1:K41))</f>
        <v>3285</v>
      </c>
      <c r="L42" s="11"/>
      <c r="M42" s="12" t="s">
        <v>37</v>
      </c>
      <c r="N42" s="12"/>
      <c r="O42" s="12">
        <f>SUM((O1:O41))</f>
        <v>4025</v>
      </c>
      <c r="P42" s="11"/>
      <c r="Q42" s="12" t="s">
        <v>37</v>
      </c>
      <c r="R42" s="12"/>
      <c r="S42" s="12">
        <f>SUM((S1:S41))</f>
        <v>3830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2900</v>
      </c>
      <c r="D43" s="12"/>
      <c r="E43" s="12" t="s">
        <v>38</v>
      </c>
      <c r="F43" s="12"/>
      <c r="G43" s="12">
        <v>2868</v>
      </c>
      <c r="H43" s="12"/>
      <c r="I43" s="12" t="s">
        <v>38</v>
      </c>
      <c r="J43" s="12"/>
      <c r="K43" s="12">
        <v>3400</v>
      </c>
      <c r="L43" s="12"/>
      <c r="M43" s="12" t="s">
        <v>38</v>
      </c>
      <c r="N43" s="12"/>
      <c r="O43" s="12">
        <v>4025</v>
      </c>
      <c r="P43" s="12"/>
      <c r="Q43" s="12" t="s">
        <v>38</v>
      </c>
      <c r="R43" s="12"/>
      <c r="S43" s="12">
        <v>3830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SUMIF(C3:C39, "&gt;150")-COUNTIF(C3:C39, "&gt;150")*150</f>
        <v>140</v>
      </c>
      <c r="D44" s="12"/>
      <c r="E44" s="12" t="s">
        <v>39</v>
      </c>
      <c r="F44" s="12"/>
      <c r="G44" s="12">
        <f>SUMIF(G3:G39, "&gt;150")-COUNTIF(G3:G39, "&gt;150")*150</f>
        <v>19</v>
      </c>
      <c r="H44" s="12"/>
      <c r="I44" s="12" t="s">
        <v>39</v>
      </c>
      <c r="J44" s="12"/>
      <c r="K44" s="12">
        <f>SUMIF(K3:K41, "&gt;150")-COUNTIF(K3:K41, "&gt;150")*150</f>
        <v>20</v>
      </c>
      <c r="L44" s="12"/>
      <c r="M44" s="12" t="s">
        <v>39</v>
      </c>
      <c r="N44" s="12"/>
      <c r="O44" s="12">
        <f>SUMIF(O3:O41, "&gt;150")-COUNTIF(O3:O41, "&gt;150")*150</f>
        <v>305</v>
      </c>
      <c r="P44" s="12"/>
      <c r="Q44" s="12" t="s">
        <v>39</v>
      </c>
      <c r="R44" s="12"/>
      <c r="S44" s="12">
        <f>SUMIF(S3:S41, "&gt;150")-COUNTIF(S3:S41, "&gt;150")*150</f>
        <v>20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2760</v>
      </c>
      <c r="D45" s="12"/>
      <c r="E45" s="12" t="s">
        <v>40</v>
      </c>
      <c r="F45" s="12"/>
      <c r="G45" s="12">
        <f>G43-G44</f>
        <v>2849</v>
      </c>
      <c r="H45" s="12"/>
      <c r="I45" s="12" t="s">
        <v>40</v>
      </c>
      <c r="J45" s="12"/>
      <c r="K45" s="12">
        <f>K43-K44</f>
        <v>3380</v>
      </c>
      <c r="L45" s="12"/>
      <c r="M45" s="12" t="s">
        <v>40</v>
      </c>
      <c r="N45" s="12"/>
      <c r="O45" s="12">
        <f>O43-O44</f>
        <v>3720</v>
      </c>
      <c r="P45" s="12"/>
      <c r="Q45" s="12" t="s">
        <v>40</v>
      </c>
      <c r="R45" s="12"/>
      <c r="S45" s="12">
        <f>S43-S44</f>
        <v>3810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 K3 K17 G18 C22 C26">
    <cfRule type="cellIs" dxfId="28" priority="1" operator="greaterThan">
      <formula>150</formula>
    </cfRule>
  </conditionalFormatting>
  <conditionalFormatting sqref="K3:K41 C3:C42 G3:G42 S3:S40 O3:O41">
    <cfRule type="cellIs" dxfId="27" priority="2" operator="greaterThan">
      <formula>150</formula>
    </cfRule>
  </conditionalFormatting>
  <hyperlinks>
    <hyperlink ref="B2" r:id="rId1" xr:uid="{00000000-0004-0000-2600-000000000000}"/>
    <hyperlink ref="F2" r:id="rId2" xr:uid="{00000000-0004-0000-2600-000001000000}"/>
    <hyperlink ref="J2" r:id="rId3" xr:uid="{00000000-0004-0000-2600-000002000000}"/>
    <hyperlink ref="N2" r:id="rId4" xr:uid="{00000000-0004-0000-2600-000003000000}"/>
    <hyperlink ref="R2" r:id="rId5" xr:uid="{00000000-0004-0000-2600-000004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32.1640625" customWidth="1"/>
    <col min="4" max="4" width="4.83203125" customWidth="1"/>
    <col min="6" max="6" width="40.83203125" customWidth="1"/>
    <col min="8" max="8" width="5.1640625" customWidth="1"/>
    <col min="10" max="10" width="30.83203125" customWidth="1"/>
    <col min="12" max="12" width="4.33203125" customWidth="1"/>
    <col min="14" max="14" width="24" customWidth="1"/>
    <col min="16" max="16" width="4.83203125" customWidth="1"/>
    <col min="18" max="18" width="23.1640625" customWidth="1"/>
  </cols>
  <sheetData>
    <row r="1" spans="1:30" ht="17">
      <c r="A1" s="127"/>
      <c r="B1" s="129">
        <v>45880</v>
      </c>
      <c r="C1" s="130"/>
      <c r="D1" s="127"/>
      <c r="E1" s="127"/>
      <c r="F1" s="129">
        <v>45881</v>
      </c>
      <c r="G1" s="130"/>
      <c r="H1" s="127"/>
      <c r="I1" s="127"/>
      <c r="J1" s="129">
        <v>45882</v>
      </c>
      <c r="K1" s="130"/>
      <c r="L1" s="127"/>
      <c r="M1" s="127"/>
      <c r="N1" s="129">
        <v>45883</v>
      </c>
      <c r="O1" s="130"/>
      <c r="P1" s="127"/>
      <c r="Q1" s="127"/>
      <c r="R1" s="129">
        <v>45884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00" t="s">
        <v>1694</v>
      </c>
      <c r="C2" s="2" t="s">
        <v>0</v>
      </c>
      <c r="D2" s="133"/>
      <c r="E2" s="128"/>
      <c r="F2" s="100" t="s">
        <v>2012</v>
      </c>
      <c r="G2" s="2" t="s">
        <v>0</v>
      </c>
      <c r="H2" s="133"/>
      <c r="I2" s="128"/>
      <c r="J2" s="26" t="s">
        <v>1815</v>
      </c>
      <c r="K2" s="2" t="s">
        <v>0</v>
      </c>
      <c r="L2" s="133"/>
      <c r="M2" s="128"/>
      <c r="N2" s="96" t="s">
        <v>1235</v>
      </c>
      <c r="O2" s="2" t="s">
        <v>0</v>
      </c>
      <c r="P2" s="133"/>
      <c r="Q2" s="128"/>
      <c r="R2" s="26" t="s">
        <v>2013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2014</v>
      </c>
      <c r="C3" s="2">
        <v>115</v>
      </c>
      <c r="D3" s="133"/>
      <c r="E3" s="5" t="s">
        <v>1</v>
      </c>
      <c r="F3" s="2" t="s">
        <v>2015</v>
      </c>
      <c r="G3" s="2">
        <v>135</v>
      </c>
      <c r="H3" s="133"/>
      <c r="I3" s="5" t="s">
        <v>1</v>
      </c>
      <c r="J3" s="2" t="s">
        <v>2016</v>
      </c>
      <c r="K3" s="2">
        <v>150</v>
      </c>
      <c r="L3" s="133"/>
      <c r="M3" s="5" t="s">
        <v>1</v>
      </c>
      <c r="N3" s="2" t="s">
        <v>1238</v>
      </c>
      <c r="O3" s="25">
        <v>180</v>
      </c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 t="s">
        <v>2017</v>
      </c>
      <c r="C5" s="2">
        <v>135</v>
      </c>
      <c r="D5" s="133"/>
      <c r="E5" s="5" t="s">
        <v>3</v>
      </c>
      <c r="F5" s="2" t="s">
        <v>2018</v>
      </c>
      <c r="G5" s="2">
        <v>130</v>
      </c>
      <c r="H5" s="133"/>
      <c r="I5" s="5" t="s">
        <v>3</v>
      </c>
      <c r="J5" s="2"/>
      <c r="K5" s="2"/>
      <c r="L5" s="133"/>
      <c r="M5" s="5" t="s">
        <v>3</v>
      </c>
      <c r="N5" s="2" t="s">
        <v>2019</v>
      </c>
      <c r="O5" s="25">
        <v>195</v>
      </c>
      <c r="P5" s="133"/>
      <c r="Q5" s="5" t="s">
        <v>3</v>
      </c>
      <c r="R5" s="2" t="s">
        <v>2020</v>
      </c>
      <c r="S5" s="2">
        <v>150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2021</v>
      </c>
      <c r="S8" s="25">
        <v>160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2022</v>
      </c>
      <c r="C10" s="2">
        <v>145</v>
      </c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/>
      <c r="O10" s="2"/>
      <c r="P10" s="133"/>
      <c r="Q10" s="5" t="s">
        <v>8</v>
      </c>
      <c r="R10" s="2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2023</v>
      </c>
      <c r="C13" s="17">
        <v>150</v>
      </c>
      <c r="D13" s="133"/>
      <c r="E13" s="5" t="s">
        <v>11</v>
      </c>
      <c r="F13" s="2" t="s">
        <v>2024</v>
      </c>
      <c r="G13" s="2">
        <v>140</v>
      </c>
      <c r="H13" s="133"/>
      <c r="I13" s="5" t="s">
        <v>11</v>
      </c>
      <c r="J13" s="2" t="s">
        <v>2025</v>
      </c>
      <c r="K13" s="2">
        <v>150</v>
      </c>
      <c r="L13" s="133"/>
      <c r="M13" s="5" t="s">
        <v>11</v>
      </c>
      <c r="N13" s="2" t="s">
        <v>2026</v>
      </c>
      <c r="O13" s="2">
        <v>150</v>
      </c>
      <c r="P13" s="133"/>
      <c r="Q13" s="5" t="s">
        <v>11</v>
      </c>
      <c r="R13" s="2" t="s">
        <v>54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2027</v>
      </c>
      <c r="K15" s="2">
        <v>95</v>
      </c>
      <c r="L15" s="133"/>
      <c r="M15" s="18" t="s">
        <v>13</v>
      </c>
      <c r="N15" s="2"/>
      <c r="O15" s="2"/>
      <c r="P15" s="133"/>
      <c r="Q15" s="5" t="s">
        <v>13</v>
      </c>
      <c r="R15" s="2" t="s">
        <v>2021</v>
      </c>
      <c r="S15" s="25">
        <v>160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5" t="s">
        <v>2028</v>
      </c>
      <c r="C17" s="17">
        <v>150</v>
      </c>
      <c r="D17" s="133"/>
      <c r="E17" s="5" t="s">
        <v>15</v>
      </c>
      <c r="F17" s="2" t="s">
        <v>2015</v>
      </c>
      <c r="G17" s="2">
        <v>135</v>
      </c>
      <c r="H17" s="133"/>
      <c r="I17" s="5" t="s">
        <v>15</v>
      </c>
      <c r="J17" s="2" t="s">
        <v>1301</v>
      </c>
      <c r="K17" s="2"/>
      <c r="L17" s="133"/>
      <c r="M17" s="5" t="s">
        <v>15</v>
      </c>
      <c r="N17" s="2" t="s">
        <v>1301</v>
      </c>
      <c r="O17" s="2"/>
      <c r="P17" s="133"/>
      <c r="Q17" s="5" t="s">
        <v>15</v>
      </c>
      <c r="R17" s="2" t="s">
        <v>1301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2029</v>
      </c>
      <c r="C18" s="2">
        <v>125</v>
      </c>
      <c r="D18" s="133"/>
      <c r="E18" s="5" t="s">
        <v>16</v>
      </c>
      <c r="F18" s="2" t="s">
        <v>2030</v>
      </c>
      <c r="G18" s="2">
        <v>145</v>
      </c>
      <c r="H18" s="133"/>
      <c r="I18" s="5" t="s">
        <v>16</v>
      </c>
      <c r="J18" s="2" t="s">
        <v>2031</v>
      </c>
      <c r="K18" s="2">
        <v>115</v>
      </c>
      <c r="L18" s="133"/>
      <c r="M18" s="5" t="s">
        <v>16</v>
      </c>
      <c r="N18" s="2" t="s">
        <v>2032</v>
      </c>
      <c r="O18" s="2">
        <v>150</v>
      </c>
      <c r="P18" s="133"/>
      <c r="Q18" s="5" t="s">
        <v>16</v>
      </c>
      <c r="R18" s="2" t="s">
        <v>2021</v>
      </c>
      <c r="S18" s="25">
        <v>160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/>
      <c r="G20" s="2"/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/>
      <c r="O20" s="2"/>
      <c r="P20" s="133"/>
      <c r="Q20" s="5" t="s">
        <v>18</v>
      </c>
      <c r="R20" s="2" t="s">
        <v>777</v>
      </c>
      <c r="S20" s="2">
        <v>150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2022</v>
      </c>
      <c r="C21" s="2">
        <v>145</v>
      </c>
      <c r="D21" s="133"/>
      <c r="E21" s="5" t="s">
        <v>19</v>
      </c>
      <c r="F21" s="2" t="s">
        <v>2033</v>
      </c>
      <c r="G21" s="2">
        <v>150</v>
      </c>
      <c r="H21" s="133"/>
      <c r="I21" s="5" t="s">
        <v>19</v>
      </c>
      <c r="J21" s="2" t="s">
        <v>2025</v>
      </c>
      <c r="K21" s="2">
        <v>150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2034</v>
      </c>
      <c r="C22" s="2">
        <v>130</v>
      </c>
      <c r="D22" s="133"/>
      <c r="E22" s="5" t="s">
        <v>20</v>
      </c>
      <c r="F22" s="2" t="s">
        <v>2035</v>
      </c>
      <c r="G22" s="2">
        <v>140</v>
      </c>
      <c r="H22" s="133"/>
      <c r="I22" s="5" t="s">
        <v>20</v>
      </c>
      <c r="J22" s="2" t="s">
        <v>2036</v>
      </c>
      <c r="K22" s="2">
        <v>115</v>
      </c>
      <c r="L22" s="133"/>
      <c r="M22" s="5" t="s">
        <v>20</v>
      </c>
      <c r="N22" s="2" t="s">
        <v>2037</v>
      </c>
      <c r="O22" s="2">
        <v>135</v>
      </c>
      <c r="P22" s="133"/>
      <c r="Q22" s="5" t="s">
        <v>20</v>
      </c>
      <c r="R22" s="2" t="s">
        <v>2021</v>
      </c>
      <c r="S22" s="25">
        <v>160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5" t="s">
        <v>2028</v>
      </c>
      <c r="C24" s="17">
        <v>150</v>
      </c>
      <c r="D24" s="133"/>
      <c r="E24" s="5" t="s">
        <v>22</v>
      </c>
      <c r="F24" s="2" t="s">
        <v>2038</v>
      </c>
      <c r="G24" s="2">
        <f>35+15+15+10+40</f>
        <v>115</v>
      </c>
      <c r="H24" s="133"/>
      <c r="I24" s="5" t="s">
        <v>22</v>
      </c>
      <c r="J24" s="2" t="s">
        <v>2039</v>
      </c>
      <c r="K24" s="2">
        <f>95+45</f>
        <v>140</v>
      </c>
      <c r="L24" s="133"/>
      <c r="M24" s="5" t="s">
        <v>22</v>
      </c>
      <c r="N24" s="2" t="s">
        <v>2040</v>
      </c>
      <c r="O24" s="25">
        <v>165</v>
      </c>
      <c r="P24" s="133"/>
      <c r="Q24" s="5" t="s">
        <v>22</v>
      </c>
      <c r="R24" s="2" t="s">
        <v>2041</v>
      </c>
      <c r="S24" s="2">
        <f>100+40</f>
        <v>140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2042</v>
      </c>
      <c r="C25" s="2">
        <v>150</v>
      </c>
      <c r="D25" s="133"/>
      <c r="E25" s="5" t="s">
        <v>23</v>
      </c>
      <c r="F25" s="2" t="s">
        <v>2043</v>
      </c>
      <c r="G25" s="2">
        <v>135</v>
      </c>
      <c r="H25" s="133"/>
      <c r="I25" s="5" t="s">
        <v>23</v>
      </c>
      <c r="J25" s="2" t="s">
        <v>2044</v>
      </c>
      <c r="K25" s="2">
        <v>150</v>
      </c>
      <c r="L25" s="133"/>
      <c r="M25" s="5" t="s">
        <v>23</v>
      </c>
      <c r="N25" s="2" t="s">
        <v>2037</v>
      </c>
      <c r="O25" s="2">
        <v>135</v>
      </c>
      <c r="P25" s="133"/>
      <c r="Q25" s="5" t="s">
        <v>23</v>
      </c>
      <c r="R25" s="2" t="s">
        <v>2045</v>
      </c>
      <c r="S25" s="2">
        <v>140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 t="s">
        <v>2046</v>
      </c>
      <c r="C26" s="2">
        <f>115+30</f>
        <v>145</v>
      </c>
      <c r="D26" s="133"/>
      <c r="E26" s="5" t="s">
        <v>24</v>
      </c>
      <c r="F26" s="2" t="s">
        <v>2047</v>
      </c>
      <c r="G26" s="2">
        <v>130</v>
      </c>
      <c r="H26" s="133"/>
      <c r="I26" s="18" t="s">
        <v>24</v>
      </c>
      <c r="J26" s="2" t="s">
        <v>2048</v>
      </c>
      <c r="K26" s="2">
        <v>150</v>
      </c>
      <c r="L26" s="133"/>
      <c r="M26" s="5" t="s">
        <v>24</v>
      </c>
      <c r="N26" s="2" t="s">
        <v>1293</v>
      </c>
      <c r="O26" s="2">
        <v>145</v>
      </c>
      <c r="P26" s="133"/>
      <c r="Q26" s="5" t="s">
        <v>24</v>
      </c>
      <c r="R26" s="2" t="s">
        <v>2021</v>
      </c>
      <c r="S26" s="25">
        <v>160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18" t="s">
        <v>26</v>
      </c>
      <c r="B28" s="2" t="s">
        <v>2022</v>
      </c>
      <c r="C28" s="2">
        <v>145</v>
      </c>
      <c r="D28" s="133"/>
      <c r="E28" s="5" t="s">
        <v>26</v>
      </c>
      <c r="F28" s="2" t="s">
        <v>2049</v>
      </c>
      <c r="G28" s="2">
        <v>145</v>
      </c>
      <c r="H28" s="133"/>
      <c r="I28" s="5" t="s">
        <v>26</v>
      </c>
      <c r="J28" s="2"/>
      <c r="K28" s="2"/>
      <c r="L28" s="133"/>
      <c r="M28" s="5" t="s">
        <v>26</v>
      </c>
      <c r="N28" s="2" t="s">
        <v>1293</v>
      </c>
      <c r="O28" s="2">
        <v>145</v>
      </c>
      <c r="P28" s="133"/>
      <c r="Q28" s="5" t="s">
        <v>26</v>
      </c>
      <c r="R28" s="2" t="s">
        <v>54</v>
      </c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2022</v>
      </c>
      <c r="C29" s="2">
        <v>145</v>
      </c>
      <c r="D29" s="133"/>
      <c r="E29" s="5" t="s">
        <v>27</v>
      </c>
      <c r="F29" s="2" t="s">
        <v>2050</v>
      </c>
      <c r="G29" s="2">
        <v>135</v>
      </c>
      <c r="H29" s="133"/>
      <c r="I29" s="5" t="s">
        <v>27</v>
      </c>
      <c r="J29" s="2" t="s">
        <v>2044</v>
      </c>
      <c r="K29" s="2">
        <v>150</v>
      </c>
      <c r="L29" s="133"/>
      <c r="M29" s="5" t="s">
        <v>27</v>
      </c>
      <c r="N29" s="2" t="s">
        <v>2037</v>
      </c>
      <c r="O29" s="2">
        <v>135</v>
      </c>
      <c r="P29" s="133"/>
      <c r="Q29" s="5" t="s">
        <v>27</v>
      </c>
      <c r="R29" s="2" t="s">
        <v>54</v>
      </c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54</v>
      </c>
      <c r="C30" s="2"/>
      <c r="D30" s="133"/>
      <c r="E30" s="18" t="s">
        <v>28</v>
      </c>
      <c r="F30" s="2" t="s">
        <v>2051</v>
      </c>
      <c r="G30" s="2">
        <v>125</v>
      </c>
      <c r="H30" s="133"/>
      <c r="I30" s="5" t="s">
        <v>28</v>
      </c>
      <c r="J30" s="2" t="s">
        <v>2036</v>
      </c>
      <c r="K30" s="2">
        <v>115</v>
      </c>
      <c r="L30" s="133"/>
      <c r="M30" s="5" t="s">
        <v>28</v>
      </c>
      <c r="N30" s="2" t="s">
        <v>1258</v>
      </c>
      <c r="O30" s="2">
        <v>135</v>
      </c>
      <c r="P30" s="133"/>
      <c r="Q30" s="5" t="s">
        <v>28</v>
      </c>
      <c r="R30" s="2" t="s">
        <v>54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5" t="s">
        <v>2028</v>
      </c>
      <c r="C31" s="17">
        <v>150</v>
      </c>
      <c r="D31" s="133"/>
      <c r="E31" s="5" t="s">
        <v>29</v>
      </c>
      <c r="F31" s="2" t="s">
        <v>2052</v>
      </c>
      <c r="G31" s="2">
        <v>130</v>
      </c>
      <c r="H31" s="133"/>
      <c r="I31" s="5" t="s">
        <v>29</v>
      </c>
      <c r="J31" s="2" t="s">
        <v>2053</v>
      </c>
      <c r="K31" s="2">
        <v>150</v>
      </c>
      <c r="L31" s="133"/>
      <c r="M31" s="5" t="s">
        <v>29</v>
      </c>
      <c r="N31" s="2" t="s">
        <v>2054</v>
      </c>
      <c r="O31" s="2">
        <v>145</v>
      </c>
      <c r="P31" s="133"/>
      <c r="Q31" s="18" t="s">
        <v>29</v>
      </c>
      <c r="R31" s="2" t="s">
        <v>777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2055</v>
      </c>
      <c r="C32" s="2">
        <v>140</v>
      </c>
      <c r="D32" s="133"/>
      <c r="E32" s="5" t="s">
        <v>30</v>
      </c>
      <c r="F32" s="2" t="s">
        <v>2030</v>
      </c>
      <c r="G32" s="2">
        <v>145</v>
      </c>
      <c r="H32" s="133"/>
      <c r="I32" s="5" t="s">
        <v>30</v>
      </c>
      <c r="J32" s="10" t="s">
        <v>2056</v>
      </c>
      <c r="K32" s="2">
        <v>140</v>
      </c>
      <c r="L32" s="133"/>
      <c r="M32" s="5" t="s">
        <v>30</v>
      </c>
      <c r="N32" s="2" t="s">
        <v>2057</v>
      </c>
      <c r="O32" s="2">
        <v>120</v>
      </c>
      <c r="P32" s="133"/>
      <c r="Q32" s="5" t="s">
        <v>30</v>
      </c>
      <c r="R32" s="2" t="s">
        <v>2058</v>
      </c>
      <c r="S32" s="2">
        <v>140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 t="s">
        <v>2028</v>
      </c>
      <c r="C33" s="17">
        <v>150</v>
      </c>
      <c r="D33" s="133"/>
      <c r="E33" s="2" t="s">
        <v>32</v>
      </c>
      <c r="F33" s="2"/>
      <c r="G33" s="2"/>
      <c r="H33" s="133"/>
      <c r="I33" s="2" t="s">
        <v>32</v>
      </c>
      <c r="J33" s="4" t="s">
        <v>1862</v>
      </c>
      <c r="K33" s="2">
        <v>115</v>
      </c>
      <c r="L33" s="133"/>
      <c r="M33" s="2" t="s">
        <v>32</v>
      </c>
      <c r="N33" s="2" t="s">
        <v>2032</v>
      </c>
      <c r="O33" s="2">
        <v>150</v>
      </c>
      <c r="P33" s="133"/>
      <c r="Q33" s="2" t="s">
        <v>32</v>
      </c>
      <c r="R33" s="2" t="s">
        <v>777</v>
      </c>
      <c r="S33" s="2">
        <v>150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2059</v>
      </c>
      <c r="C34" s="25">
        <v>155</v>
      </c>
      <c r="D34" s="133"/>
      <c r="E34" s="2" t="s">
        <v>33</v>
      </c>
      <c r="F34" s="5" t="s">
        <v>2060</v>
      </c>
      <c r="G34" s="2">
        <v>150</v>
      </c>
      <c r="H34" s="133"/>
      <c r="I34" s="2" t="s">
        <v>33</v>
      </c>
      <c r="J34" s="10" t="s">
        <v>2061</v>
      </c>
      <c r="K34" s="2">
        <v>150</v>
      </c>
      <c r="L34" s="133"/>
      <c r="M34" s="2" t="s">
        <v>33</v>
      </c>
      <c r="N34" s="2" t="s">
        <v>1238</v>
      </c>
      <c r="O34" s="25">
        <v>180</v>
      </c>
      <c r="P34" s="133"/>
      <c r="Q34" s="2" t="s">
        <v>33</v>
      </c>
      <c r="R34" s="2" t="s">
        <v>2062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2063</v>
      </c>
      <c r="C35" s="2">
        <v>125</v>
      </c>
      <c r="D35" s="133"/>
      <c r="E35" s="2" t="s">
        <v>34</v>
      </c>
      <c r="F35" s="2" t="s">
        <v>56</v>
      </c>
      <c r="G35" s="2">
        <v>135</v>
      </c>
      <c r="H35" s="133"/>
      <c r="I35" s="2" t="s">
        <v>34</v>
      </c>
      <c r="J35" s="10" t="s">
        <v>2061</v>
      </c>
      <c r="K35" s="2">
        <v>150</v>
      </c>
      <c r="L35" s="133"/>
      <c r="M35" s="2" t="s">
        <v>34</v>
      </c>
      <c r="N35" s="2" t="s">
        <v>2032</v>
      </c>
      <c r="O35" s="2">
        <v>150</v>
      </c>
      <c r="P35" s="133"/>
      <c r="Q35" s="2" t="s">
        <v>34</v>
      </c>
      <c r="R35" s="2" t="s">
        <v>2064</v>
      </c>
      <c r="S35" s="2">
        <v>150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2014</v>
      </c>
      <c r="C36" s="2">
        <v>115</v>
      </c>
      <c r="D36" s="128"/>
      <c r="E36" s="2" t="s">
        <v>35</v>
      </c>
      <c r="F36" s="2" t="s">
        <v>2065</v>
      </c>
      <c r="G36" s="2">
        <v>140</v>
      </c>
      <c r="H36" s="128"/>
      <c r="I36" s="2" t="s">
        <v>35</v>
      </c>
      <c r="J36" s="2" t="s">
        <v>1877</v>
      </c>
      <c r="K36" s="2">
        <v>150</v>
      </c>
      <c r="L36" s="128"/>
      <c r="M36" s="2" t="s">
        <v>35</v>
      </c>
      <c r="N36" s="2" t="s">
        <v>2037</v>
      </c>
      <c r="O36" s="2">
        <v>135</v>
      </c>
      <c r="P36" s="128"/>
      <c r="Q36" s="2" t="s">
        <v>35</v>
      </c>
      <c r="R36" s="2" t="s">
        <v>2066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2028</v>
      </c>
      <c r="C37" s="17">
        <v>150</v>
      </c>
      <c r="D37" s="11"/>
      <c r="E37" s="2" t="s">
        <v>36</v>
      </c>
      <c r="F37" s="5" t="s">
        <v>56</v>
      </c>
      <c r="G37" s="2">
        <v>135</v>
      </c>
      <c r="H37" s="11"/>
      <c r="I37" s="2" t="s">
        <v>36</v>
      </c>
      <c r="J37" s="2" t="s">
        <v>2039</v>
      </c>
      <c r="K37" s="2">
        <v>140</v>
      </c>
      <c r="L37" s="11"/>
      <c r="M37" s="2" t="s">
        <v>36</v>
      </c>
      <c r="N37" s="2" t="s">
        <v>2067</v>
      </c>
      <c r="O37" s="2">
        <v>140</v>
      </c>
      <c r="P37" s="11"/>
      <c r="Q37" s="2" t="s">
        <v>36</v>
      </c>
      <c r="R37" s="2" t="s">
        <v>777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2068</v>
      </c>
      <c r="C38" s="2">
        <v>145</v>
      </c>
      <c r="D38" s="11"/>
      <c r="E38" s="2" t="s">
        <v>42</v>
      </c>
      <c r="F38" s="5" t="s">
        <v>2069</v>
      </c>
      <c r="G38" s="2">
        <v>150</v>
      </c>
      <c r="H38" s="11"/>
      <c r="I38" s="2" t="s">
        <v>42</v>
      </c>
      <c r="J38" s="2" t="s">
        <v>2025</v>
      </c>
      <c r="K38" s="2">
        <v>150</v>
      </c>
      <c r="L38" s="11"/>
      <c r="M38" s="2" t="s">
        <v>42</v>
      </c>
      <c r="N38" s="2" t="s">
        <v>2037</v>
      </c>
      <c r="O38" s="2">
        <v>135</v>
      </c>
      <c r="P38" s="11"/>
      <c r="Q38" s="2" t="s">
        <v>42</v>
      </c>
      <c r="R38" s="2" t="s">
        <v>2066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2070</v>
      </c>
      <c r="C39" s="2">
        <v>150</v>
      </c>
      <c r="D39" s="11"/>
      <c r="E39" s="2" t="s">
        <v>57</v>
      </c>
      <c r="F39" s="2" t="s">
        <v>2071</v>
      </c>
      <c r="G39" s="2">
        <v>145</v>
      </c>
      <c r="H39" s="11"/>
      <c r="I39" s="2" t="s">
        <v>57</v>
      </c>
      <c r="J39" s="2" t="s">
        <v>2016</v>
      </c>
      <c r="K39" s="2">
        <v>150</v>
      </c>
      <c r="L39" s="11"/>
      <c r="M39" s="2" t="s">
        <v>57</v>
      </c>
      <c r="N39" s="2" t="s">
        <v>2067</v>
      </c>
      <c r="O39" s="2">
        <v>140</v>
      </c>
      <c r="P39" s="11"/>
      <c r="Q39" s="2" t="s">
        <v>57</v>
      </c>
      <c r="R39" s="2" t="s">
        <v>777</v>
      </c>
      <c r="S39" s="2">
        <v>150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2072</v>
      </c>
      <c r="C40" s="2">
        <v>120</v>
      </c>
      <c r="D40" s="11"/>
      <c r="E40" s="2" t="s">
        <v>58</v>
      </c>
      <c r="F40" s="2" t="s">
        <v>2073</v>
      </c>
      <c r="G40" s="2">
        <v>115</v>
      </c>
      <c r="H40" s="11"/>
      <c r="I40" s="2" t="s">
        <v>58</v>
      </c>
      <c r="J40" s="2" t="s">
        <v>2027</v>
      </c>
      <c r="K40" s="2">
        <v>95</v>
      </c>
      <c r="L40" s="11"/>
      <c r="M40" s="2" t="s">
        <v>58</v>
      </c>
      <c r="N40" s="2" t="s">
        <v>1293</v>
      </c>
      <c r="O40" s="2">
        <v>145</v>
      </c>
      <c r="P40" s="11"/>
      <c r="Q40" s="2" t="s">
        <v>58</v>
      </c>
      <c r="R40" s="2" t="s">
        <v>2074</v>
      </c>
      <c r="S40" s="2">
        <v>140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2075</v>
      </c>
      <c r="C41" s="2">
        <f>95+35</f>
        <v>130</v>
      </c>
      <c r="D41" s="11"/>
      <c r="E41" s="2" t="s">
        <v>43</v>
      </c>
      <c r="F41" s="2" t="s">
        <v>2076</v>
      </c>
      <c r="G41" s="2">
        <f>95+45</f>
        <v>140</v>
      </c>
      <c r="H41" s="11"/>
      <c r="I41" s="2" t="s">
        <v>43</v>
      </c>
      <c r="J41" s="2" t="s">
        <v>2077</v>
      </c>
      <c r="K41" s="2">
        <v>150</v>
      </c>
      <c r="L41" s="11"/>
      <c r="M41" s="2" t="s">
        <v>43</v>
      </c>
      <c r="N41" s="2" t="s">
        <v>1238</v>
      </c>
      <c r="O41" s="25">
        <v>180</v>
      </c>
      <c r="P41" s="11"/>
      <c r="Q41" s="2" t="s">
        <v>43</v>
      </c>
      <c r="R41" s="2" t="s">
        <v>54</v>
      </c>
      <c r="S41" s="2"/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12" t="s">
        <v>37</v>
      </c>
      <c r="B42" s="12"/>
      <c r="C42" s="12">
        <f>SUM((C1:C41))</f>
        <v>3360</v>
      </c>
      <c r="D42" s="11"/>
      <c r="E42" s="12" t="s">
        <v>37</v>
      </c>
      <c r="F42" s="12"/>
      <c r="G42" s="12">
        <f>SUM((G1:G41))</f>
        <v>3145</v>
      </c>
      <c r="H42" s="11"/>
      <c r="I42" s="12" t="s">
        <v>37</v>
      </c>
      <c r="J42" s="12"/>
      <c r="K42" s="12">
        <f>SUM((K1:K41))</f>
        <v>3020</v>
      </c>
      <c r="L42" s="11"/>
      <c r="M42" s="12" t="s">
        <v>37</v>
      </c>
      <c r="N42" s="12"/>
      <c r="O42" s="12">
        <f>SUM((O1:O41))</f>
        <v>3290</v>
      </c>
      <c r="P42" s="11"/>
      <c r="Q42" s="12" t="s">
        <v>37</v>
      </c>
      <c r="R42" s="12"/>
      <c r="S42" s="12">
        <f>SUM((S1:S40))</f>
        <v>2860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3575</v>
      </c>
      <c r="D43" s="12"/>
      <c r="E43" s="12" t="s">
        <v>38</v>
      </c>
      <c r="F43" s="12"/>
      <c r="G43" s="12">
        <v>2955</v>
      </c>
      <c r="H43" s="12"/>
      <c r="I43" s="12" t="s">
        <v>38</v>
      </c>
      <c r="J43" s="12"/>
      <c r="K43" s="12">
        <v>3020</v>
      </c>
      <c r="L43" s="12"/>
      <c r="M43" s="12" t="s">
        <v>38</v>
      </c>
      <c r="N43" s="12"/>
      <c r="O43" s="12">
        <v>3290</v>
      </c>
      <c r="P43" s="12"/>
      <c r="Q43" s="12" t="s">
        <v>38</v>
      </c>
      <c r="R43" s="12"/>
      <c r="S43" s="12">
        <v>2860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5</v>
      </c>
      <c r="D44" s="12"/>
      <c r="E44" s="12" t="s">
        <v>39</v>
      </c>
      <c r="F44" s="12"/>
      <c r="G44" s="12">
        <f>SUMIF(G3:G41, "&gt;150")-COUNTIF(G3:G41, "&gt;150")*150</f>
        <v>0</v>
      </c>
      <c r="H44" s="12"/>
      <c r="I44" s="12" t="s">
        <v>39</v>
      </c>
      <c r="J44" s="12"/>
      <c r="K44" s="12">
        <f>SUMIF(K3:K40, "&gt;150")-COUNTIF(K3:K40, "&gt;150")*150</f>
        <v>0</v>
      </c>
      <c r="L44" s="12"/>
      <c r="M44" s="12" t="s">
        <v>39</v>
      </c>
      <c r="N44" s="12"/>
      <c r="O44" s="12">
        <f>SUMIF(O3:O40, "&gt;150")-COUNTIF(O3:O40, "&gt;150")*150</f>
        <v>120</v>
      </c>
      <c r="P44" s="12"/>
      <c r="Q44" s="12" t="s">
        <v>39</v>
      </c>
      <c r="R44" s="12"/>
      <c r="S44" s="12">
        <f>SUMIF(S3:S40, "&gt;150")-COUNTIF(S3:S40, "&gt;150")*150</f>
        <v>50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3570</v>
      </c>
      <c r="D45" s="12"/>
      <c r="E45" s="12" t="s">
        <v>40</v>
      </c>
      <c r="F45" s="12"/>
      <c r="G45" s="12">
        <f>G43-G44</f>
        <v>2955</v>
      </c>
      <c r="H45" s="12"/>
      <c r="I45" s="12" t="s">
        <v>40</v>
      </c>
      <c r="J45" s="12"/>
      <c r="K45" s="12">
        <f>K43-K44</f>
        <v>3020</v>
      </c>
      <c r="L45" s="12"/>
      <c r="M45" s="12" t="s">
        <v>40</v>
      </c>
      <c r="N45" s="12"/>
      <c r="O45" s="12">
        <f>O43-O44</f>
        <v>3170</v>
      </c>
      <c r="P45" s="12"/>
      <c r="Q45" s="12" t="s">
        <v>40</v>
      </c>
      <c r="R45" s="12"/>
      <c r="S45" s="12">
        <f>S43-S44</f>
        <v>2810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G3 K3">
    <cfRule type="cellIs" dxfId="26" priority="1" operator="greaterThan">
      <formula>150</formula>
    </cfRule>
  </conditionalFormatting>
  <conditionalFormatting sqref="G3:G41 K3:K41 C3:C41 O3:O41 S3:S41">
    <cfRule type="cellIs" dxfId="25" priority="2" operator="greaterThan">
      <formula>150</formula>
    </cfRule>
  </conditionalFormatting>
  <hyperlinks>
    <hyperlink ref="B2" r:id="rId1" xr:uid="{00000000-0004-0000-2700-000000000000}"/>
    <hyperlink ref="F2" r:id="rId2" xr:uid="{00000000-0004-0000-2700-000001000000}"/>
    <hyperlink ref="J2" r:id="rId3" xr:uid="{00000000-0004-0000-2700-000002000000}"/>
    <hyperlink ref="N2" r:id="rId4" xr:uid="{00000000-0004-0000-2700-000003000000}"/>
    <hyperlink ref="R2" r:id="rId5" xr:uid="{00000000-0004-0000-2700-000004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4.6640625" customWidth="1"/>
    <col min="4" max="4" width="4.83203125" customWidth="1"/>
    <col min="6" max="6" width="30.83203125" customWidth="1"/>
    <col min="8" max="8" width="5.1640625" customWidth="1"/>
    <col min="10" max="10" width="19.6640625" customWidth="1"/>
    <col min="12" max="12" width="4.33203125" customWidth="1"/>
    <col min="14" max="14" width="24.33203125" customWidth="1"/>
    <col min="16" max="16" width="4.83203125" customWidth="1"/>
    <col min="18" max="18" width="39.5" customWidth="1"/>
  </cols>
  <sheetData>
    <row r="1" spans="1:30" ht="17">
      <c r="A1" s="127"/>
      <c r="B1" s="129">
        <v>45887</v>
      </c>
      <c r="C1" s="130"/>
      <c r="D1" s="127"/>
      <c r="E1" s="127"/>
      <c r="F1" s="129">
        <v>45888</v>
      </c>
      <c r="G1" s="130"/>
      <c r="H1" s="127"/>
      <c r="I1" s="127"/>
      <c r="J1" s="129">
        <v>45889</v>
      </c>
      <c r="K1" s="130"/>
      <c r="L1" s="127"/>
      <c r="M1" s="127"/>
      <c r="N1" s="129">
        <v>45890</v>
      </c>
      <c r="O1" s="130"/>
      <c r="P1" s="127"/>
      <c r="Q1" s="127"/>
      <c r="R1" s="129">
        <v>45891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2078</v>
      </c>
      <c r="C2" s="2" t="s">
        <v>0</v>
      </c>
      <c r="D2" s="133"/>
      <c r="E2" s="128"/>
      <c r="F2" s="100" t="s">
        <v>2079</v>
      </c>
      <c r="G2" s="2" t="s">
        <v>0</v>
      </c>
      <c r="H2" s="133"/>
      <c r="I2" s="128"/>
      <c r="J2" s="100" t="s">
        <v>2080</v>
      </c>
      <c r="K2" s="2" t="s">
        <v>0</v>
      </c>
      <c r="L2" s="133"/>
      <c r="M2" s="128"/>
      <c r="N2" s="26" t="s">
        <v>73</v>
      </c>
      <c r="O2" s="2" t="s">
        <v>0</v>
      </c>
      <c r="P2" s="133"/>
      <c r="Q2" s="128"/>
      <c r="R2" s="26" t="s">
        <v>792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2081</v>
      </c>
      <c r="C3" s="2">
        <v>140</v>
      </c>
      <c r="D3" s="133"/>
      <c r="E3" s="5" t="s">
        <v>1</v>
      </c>
      <c r="F3" s="2" t="s">
        <v>2082</v>
      </c>
      <c r="G3" s="2">
        <v>150</v>
      </c>
      <c r="H3" s="133"/>
      <c r="I3" s="5" t="s">
        <v>1</v>
      </c>
      <c r="J3" s="2" t="s">
        <v>1536</v>
      </c>
      <c r="K3" s="2">
        <v>110</v>
      </c>
      <c r="L3" s="133"/>
      <c r="M3" s="5" t="s">
        <v>1</v>
      </c>
      <c r="N3" s="2"/>
      <c r="O3" s="2"/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 t="s">
        <v>1345</v>
      </c>
      <c r="K5" s="2">
        <v>130</v>
      </c>
      <c r="L5" s="133"/>
      <c r="M5" s="18" t="s">
        <v>3</v>
      </c>
      <c r="N5" s="2" t="s">
        <v>2083</v>
      </c>
      <c r="O5" s="2">
        <v>150</v>
      </c>
      <c r="P5" s="133"/>
      <c r="Q5" s="5" t="s">
        <v>3</v>
      </c>
      <c r="R5" s="2" t="s">
        <v>2084</v>
      </c>
      <c r="S5" s="2">
        <v>150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2085</v>
      </c>
      <c r="O6" s="2">
        <f>95+15</f>
        <v>110</v>
      </c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2086</v>
      </c>
      <c r="S8" s="2">
        <v>150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 t="s">
        <v>2087</v>
      </c>
      <c r="G9" s="2">
        <v>150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5" t="s">
        <v>2088</v>
      </c>
      <c r="C10" s="17">
        <v>150</v>
      </c>
      <c r="D10" s="133"/>
      <c r="E10" s="5" t="s">
        <v>8</v>
      </c>
      <c r="F10" s="2" t="s">
        <v>2087</v>
      </c>
      <c r="G10" s="2">
        <v>150</v>
      </c>
      <c r="H10" s="133"/>
      <c r="I10" s="5" t="s">
        <v>8</v>
      </c>
      <c r="J10" s="2" t="s">
        <v>1536</v>
      </c>
      <c r="K10" s="2">
        <v>110</v>
      </c>
      <c r="L10" s="133"/>
      <c r="M10" s="5" t="s">
        <v>8</v>
      </c>
      <c r="N10" s="2" t="s">
        <v>2089</v>
      </c>
      <c r="O10" s="2">
        <f>90+15+40</f>
        <v>145</v>
      </c>
      <c r="P10" s="133"/>
      <c r="Q10" s="5" t="s">
        <v>8</v>
      </c>
      <c r="R10" s="2" t="s">
        <v>2090</v>
      </c>
      <c r="S10" s="2">
        <v>100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18" t="s">
        <v>11</v>
      </c>
      <c r="B13" s="5" t="s">
        <v>2091</v>
      </c>
      <c r="C13" s="24">
        <v>160</v>
      </c>
      <c r="D13" s="133"/>
      <c r="E13" s="5" t="s">
        <v>11</v>
      </c>
      <c r="F13" s="2" t="s">
        <v>2092</v>
      </c>
      <c r="G13" s="2">
        <v>145</v>
      </c>
      <c r="H13" s="133"/>
      <c r="I13" s="5" t="s">
        <v>11</v>
      </c>
      <c r="J13" s="2" t="s">
        <v>2093</v>
      </c>
      <c r="K13" s="2">
        <v>110</v>
      </c>
      <c r="L13" s="133"/>
      <c r="M13" s="5" t="s">
        <v>11</v>
      </c>
      <c r="N13" s="2" t="s">
        <v>2094</v>
      </c>
      <c r="O13" s="2">
        <v>150</v>
      </c>
      <c r="P13" s="133"/>
      <c r="Q13" s="5" t="s">
        <v>11</v>
      </c>
      <c r="R13" s="2" t="s">
        <v>2095</v>
      </c>
      <c r="S13" s="2">
        <v>120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 t="s">
        <v>2087</v>
      </c>
      <c r="G15" s="2">
        <v>150</v>
      </c>
      <c r="H15" s="133"/>
      <c r="I15" s="5" t="s">
        <v>13</v>
      </c>
      <c r="J15" s="2" t="s">
        <v>1448</v>
      </c>
      <c r="K15" s="2">
        <v>130</v>
      </c>
      <c r="L15" s="133"/>
      <c r="M15" s="5" t="s">
        <v>13</v>
      </c>
      <c r="N15" s="2" t="s">
        <v>2094</v>
      </c>
      <c r="O15" s="2">
        <v>150</v>
      </c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 t="s">
        <v>84</v>
      </c>
      <c r="O16" s="2">
        <v>150</v>
      </c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5" t="s">
        <v>2091</v>
      </c>
      <c r="C17" s="24">
        <v>160</v>
      </c>
      <c r="D17" s="133"/>
      <c r="E17" s="5" t="s">
        <v>15</v>
      </c>
      <c r="F17" s="2" t="s">
        <v>2082</v>
      </c>
      <c r="G17" s="2">
        <v>150</v>
      </c>
      <c r="H17" s="133"/>
      <c r="I17" s="5" t="s">
        <v>15</v>
      </c>
      <c r="J17" s="2" t="s">
        <v>1448</v>
      </c>
      <c r="K17" s="2">
        <v>130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 t="s">
        <v>2096</v>
      </c>
      <c r="G18" s="2">
        <v>145</v>
      </c>
      <c r="H18" s="133"/>
      <c r="I18" s="5" t="s">
        <v>16</v>
      </c>
      <c r="J18" s="2" t="s">
        <v>1554</v>
      </c>
      <c r="K18" s="2">
        <v>130</v>
      </c>
      <c r="L18" s="133"/>
      <c r="M18" s="5" t="s">
        <v>16</v>
      </c>
      <c r="N18" s="2" t="s">
        <v>85</v>
      </c>
      <c r="O18" s="2">
        <v>135</v>
      </c>
      <c r="P18" s="133"/>
      <c r="Q18" s="5" t="s">
        <v>16</v>
      </c>
      <c r="R18" s="2" t="s">
        <v>2097</v>
      </c>
      <c r="S18" s="2">
        <v>150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2081</v>
      </c>
      <c r="C20" s="2">
        <v>140</v>
      </c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2098</v>
      </c>
      <c r="O20" s="2">
        <v>120</v>
      </c>
      <c r="P20" s="133"/>
      <c r="Q20" s="5" t="s">
        <v>18</v>
      </c>
      <c r="R20" s="2" t="s">
        <v>2099</v>
      </c>
      <c r="S20" s="2">
        <v>120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5" t="s">
        <v>2091</v>
      </c>
      <c r="C21" s="24">
        <v>160</v>
      </c>
      <c r="D21" s="133"/>
      <c r="E21" s="5" t="s">
        <v>19</v>
      </c>
      <c r="F21" s="2" t="s">
        <v>2087</v>
      </c>
      <c r="G21" s="2">
        <v>150</v>
      </c>
      <c r="H21" s="133"/>
      <c r="I21" s="5" t="s">
        <v>19</v>
      </c>
      <c r="J21" s="2" t="s">
        <v>1536</v>
      </c>
      <c r="K21" s="2">
        <v>110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5" t="s">
        <v>2088</v>
      </c>
      <c r="C22" s="17">
        <v>150</v>
      </c>
      <c r="D22" s="133"/>
      <c r="E22" s="18" t="s">
        <v>20</v>
      </c>
      <c r="F22" s="2" t="s">
        <v>2100</v>
      </c>
      <c r="G22" s="2">
        <v>120</v>
      </c>
      <c r="H22" s="133"/>
      <c r="I22" s="5" t="s">
        <v>20</v>
      </c>
      <c r="J22" s="2" t="s">
        <v>1448</v>
      </c>
      <c r="K22" s="2">
        <v>130</v>
      </c>
      <c r="L22" s="133"/>
      <c r="M22" s="5" t="s">
        <v>20</v>
      </c>
      <c r="N22" s="2" t="s">
        <v>85</v>
      </c>
      <c r="O22" s="2">
        <v>150</v>
      </c>
      <c r="P22" s="133"/>
      <c r="Q22" s="5" t="s">
        <v>20</v>
      </c>
      <c r="R22" s="2" t="s">
        <v>2101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2102</v>
      </c>
      <c r="C24" s="25">
        <f t="shared" ref="C24:C25" si="0">160+15</f>
        <v>175</v>
      </c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 t="s">
        <v>52</v>
      </c>
      <c r="K24" s="2"/>
      <c r="L24" s="133"/>
      <c r="M24" s="5" t="s">
        <v>22</v>
      </c>
      <c r="N24" s="2" t="s">
        <v>2089</v>
      </c>
      <c r="O24" s="2">
        <f>90+15+40</f>
        <v>145</v>
      </c>
      <c r="P24" s="133"/>
      <c r="Q24" s="5" t="s">
        <v>22</v>
      </c>
      <c r="R24" s="2" t="s">
        <v>2103</v>
      </c>
      <c r="S24" s="2">
        <v>100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2102</v>
      </c>
      <c r="C25" s="25">
        <f t="shared" si="0"/>
        <v>175</v>
      </c>
      <c r="D25" s="133"/>
      <c r="E25" s="5" t="s">
        <v>23</v>
      </c>
      <c r="F25" s="2" t="s">
        <v>2087</v>
      </c>
      <c r="G25" s="2">
        <v>150</v>
      </c>
      <c r="H25" s="133"/>
      <c r="I25" s="5" t="s">
        <v>23</v>
      </c>
      <c r="J25" s="2" t="s">
        <v>1345</v>
      </c>
      <c r="K25" s="2">
        <v>130</v>
      </c>
      <c r="L25" s="133"/>
      <c r="M25" s="5" t="s">
        <v>23</v>
      </c>
      <c r="N25" s="2" t="s">
        <v>2104</v>
      </c>
      <c r="O25" s="25">
        <v>160</v>
      </c>
      <c r="P25" s="133"/>
      <c r="Q25" s="5" t="s">
        <v>23</v>
      </c>
      <c r="R25" s="2" t="s">
        <v>2099</v>
      </c>
      <c r="S25" s="2">
        <v>120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5" t="s">
        <v>2091</v>
      </c>
      <c r="C26" s="24">
        <v>160</v>
      </c>
      <c r="D26" s="133"/>
      <c r="E26" s="5" t="s">
        <v>24</v>
      </c>
      <c r="F26" s="2" t="s">
        <v>2082</v>
      </c>
      <c r="G26" s="2">
        <v>150</v>
      </c>
      <c r="H26" s="133"/>
      <c r="I26" s="5" t="s">
        <v>24</v>
      </c>
      <c r="J26" s="2" t="s">
        <v>1448</v>
      </c>
      <c r="K26" s="2">
        <v>130</v>
      </c>
      <c r="L26" s="133"/>
      <c r="M26" s="5" t="s">
        <v>24</v>
      </c>
      <c r="N26" s="2" t="s">
        <v>84</v>
      </c>
      <c r="O26" s="2">
        <v>150</v>
      </c>
      <c r="P26" s="133"/>
      <c r="Q26" s="5" t="s">
        <v>24</v>
      </c>
      <c r="R26" s="2" t="s">
        <v>54</v>
      </c>
      <c r="S26" s="2">
        <v>150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2105</v>
      </c>
      <c r="C28" s="2">
        <v>145</v>
      </c>
      <c r="D28" s="133"/>
      <c r="E28" s="5" t="s">
        <v>26</v>
      </c>
      <c r="F28" s="2" t="s">
        <v>2092</v>
      </c>
      <c r="G28" s="2">
        <v>145</v>
      </c>
      <c r="H28" s="133"/>
      <c r="I28" s="5" t="s">
        <v>26</v>
      </c>
      <c r="J28" s="2"/>
      <c r="K28" s="2"/>
      <c r="L28" s="133"/>
      <c r="M28" s="5" t="s">
        <v>26</v>
      </c>
      <c r="N28" s="2" t="s">
        <v>2106</v>
      </c>
      <c r="O28" s="2">
        <v>125</v>
      </c>
      <c r="P28" s="133"/>
      <c r="Q28" s="5" t="s">
        <v>26</v>
      </c>
      <c r="R28" s="2" t="s">
        <v>2107</v>
      </c>
      <c r="S28" s="2">
        <v>135</v>
      </c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52</v>
      </c>
      <c r="C29" s="2"/>
      <c r="D29" s="133"/>
      <c r="E29" s="5" t="s">
        <v>27</v>
      </c>
      <c r="F29" s="2" t="s">
        <v>52</v>
      </c>
      <c r="G29" s="2"/>
      <c r="H29" s="133"/>
      <c r="I29" s="5" t="s">
        <v>27</v>
      </c>
      <c r="J29" s="2" t="s">
        <v>52</v>
      </c>
      <c r="K29" s="2"/>
      <c r="L29" s="133"/>
      <c r="M29" s="5" t="s">
        <v>27</v>
      </c>
      <c r="N29" s="2"/>
      <c r="O29" s="2"/>
      <c r="P29" s="133"/>
      <c r="Q29" s="18" t="s">
        <v>27</v>
      </c>
      <c r="R29" s="2" t="s">
        <v>2108</v>
      </c>
      <c r="S29" s="2">
        <v>135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5" t="s">
        <v>2091</v>
      </c>
      <c r="C30" s="24">
        <v>160</v>
      </c>
      <c r="D30" s="133"/>
      <c r="E30" s="5" t="s">
        <v>28</v>
      </c>
      <c r="F30" s="2" t="s">
        <v>2109</v>
      </c>
      <c r="G30" s="2">
        <v>135</v>
      </c>
      <c r="H30" s="133"/>
      <c r="I30" s="5" t="s">
        <v>28</v>
      </c>
      <c r="J30" s="2" t="s">
        <v>1448</v>
      </c>
      <c r="K30" s="2">
        <v>130</v>
      </c>
      <c r="L30" s="133"/>
      <c r="M30" s="5" t="s">
        <v>28</v>
      </c>
      <c r="N30" s="2" t="s">
        <v>84</v>
      </c>
      <c r="O30" s="2">
        <v>150</v>
      </c>
      <c r="P30" s="133"/>
      <c r="Q30" s="5" t="s">
        <v>28</v>
      </c>
      <c r="R30" s="2" t="s">
        <v>54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5" t="s">
        <v>2110</v>
      </c>
      <c r="C31" s="17">
        <v>150</v>
      </c>
      <c r="D31" s="133"/>
      <c r="E31" s="5" t="s">
        <v>29</v>
      </c>
      <c r="F31" s="2" t="s">
        <v>2111</v>
      </c>
      <c r="G31" s="2">
        <v>150</v>
      </c>
      <c r="H31" s="133"/>
      <c r="I31" s="5" t="s">
        <v>29</v>
      </c>
      <c r="J31" s="2" t="s">
        <v>1448</v>
      </c>
      <c r="K31" s="2">
        <v>130</v>
      </c>
      <c r="L31" s="133"/>
      <c r="M31" s="5" t="s">
        <v>29</v>
      </c>
      <c r="N31" s="2" t="s">
        <v>2104</v>
      </c>
      <c r="O31" s="25">
        <v>160</v>
      </c>
      <c r="P31" s="133"/>
      <c r="Q31" s="5" t="s">
        <v>29</v>
      </c>
      <c r="R31" s="2" t="s">
        <v>2112</v>
      </c>
      <c r="S31" s="2">
        <v>125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2113</v>
      </c>
      <c r="C32" s="2">
        <v>150</v>
      </c>
      <c r="D32" s="133"/>
      <c r="E32" s="5" t="s">
        <v>30</v>
      </c>
      <c r="F32" s="2" t="s">
        <v>2109</v>
      </c>
      <c r="G32" s="2">
        <v>135</v>
      </c>
      <c r="H32" s="133"/>
      <c r="I32" s="18" t="s">
        <v>30</v>
      </c>
      <c r="J32" s="2" t="s">
        <v>1554</v>
      </c>
      <c r="K32" s="2">
        <v>130</v>
      </c>
      <c r="L32" s="133"/>
      <c r="M32" s="5" t="s">
        <v>30</v>
      </c>
      <c r="N32" s="2" t="s">
        <v>85</v>
      </c>
      <c r="O32" s="2">
        <v>135</v>
      </c>
      <c r="P32" s="133"/>
      <c r="Q32" s="5" t="s">
        <v>30</v>
      </c>
      <c r="R32" s="2" t="s">
        <v>2114</v>
      </c>
      <c r="S32" s="2">
        <v>150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 t="s">
        <v>2115</v>
      </c>
      <c r="C33" s="17">
        <v>140</v>
      </c>
      <c r="D33" s="133"/>
      <c r="E33" s="2" t="s">
        <v>32</v>
      </c>
      <c r="F33" s="2" t="s">
        <v>2116</v>
      </c>
      <c r="G33" s="2">
        <v>145</v>
      </c>
      <c r="H33" s="133"/>
      <c r="I33" s="2" t="s">
        <v>32</v>
      </c>
      <c r="J33" s="2" t="s">
        <v>1448</v>
      </c>
      <c r="K33" s="2">
        <v>130</v>
      </c>
      <c r="L33" s="133"/>
      <c r="M33" s="2" t="s">
        <v>32</v>
      </c>
      <c r="N33" s="2" t="s">
        <v>2117</v>
      </c>
      <c r="O33" s="25">
        <v>155</v>
      </c>
      <c r="P33" s="133"/>
      <c r="Q33" s="2" t="s">
        <v>32</v>
      </c>
      <c r="R33" s="2" t="s">
        <v>2118</v>
      </c>
      <c r="S33" s="25">
        <v>160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2119</v>
      </c>
      <c r="C34" s="2">
        <f>90+15+15+15+15</f>
        <v>150</v>
      </c>
      <c r="D34" s="133"/>
      <c r="E34" s="2" t="s">
        <v>33</v>
      </c>
      <c r="F34" s="5" t="s">
        <v>2120</v>
      </c>
      <c r="G34" s="33">
        <v>155</v>
      </c>
      <c r="H34" s="133"/>
      <c r="I34" s="2" t="s">
        <v>33</v>
      </c>
      <c r="J34" s="2" t="s">
        <v>1448</v>
      </c>
      <c r="K34" s="2">
        <v>130</v>
      </c>
      <c r="L34" s="133"/>
      <c r="M34" s="2" t="s">
        <v>33</v>
      </c>
      <c r="N34" s="2" t="s">
        <v>2104</v>
      </c>
      <c r="O34" s="25">
        <v>160</v>
      </c>
      <c r="P34" s="133"/>
      <c r="Q34" s="2" t="s">
        <v>33</v>
      </c>
      <c r="R34" s="2" t="s">
        <v>2121</v>
      </c>
      <c r="S34" s="25">
        <v>155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2122</v>
      </c>
      <c r="C35" s="2">
        <v>125</v>
      </c>
      <c r="D35" s="133"/>
      <c r="E35" s="2" t="s">
        <v>34</v>
      </c>
      <c r="F35" s="2" t="s">
        <v>2123</v>
      </c>
      <c r="G35" s="2">
        <v>130</v>
      </c>
      <c r="H35" s="133"/>
      <c r="I35" s="2" t="s">
        <v>34</v>
      </c>
      <c r="J35" s="2" t="s">
        <v>52</v>
      </c>
      <c r="K35" s="2"/>
      <c r="L35" s="133"/>
      <c r="M35" s="2" t="s">
        <v>34</v>
      </c>
      <c r="N35" s="2" t="s">
        <v>2117</v>
      </c>
      <c r="O35" s="25">
        <v>155</v>
      </c>
      <c r="P35" s="133"/>
      <c r="Q35" s="2" t="s">
        <v>34</v>
      </c>
      <c r="R35" s="2" t="s">
        <v>2124</v>
      </c>
      <c r="S35" s="2">
        <v>125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2088</v>
      </c>
      <c r="C36" s="17">
        <v>150</v>
      </c>
      <c r="D36" s="128"/>
      <c r="E36" s="2" t="s">
        <v>35</v>
      </c>
      <c r="F36" s="2" t="s">
        <v>2082</v>
      </c>
      <c r="G36" s="2">
        <v>150</v>
      </c>
      <c r="H36" s="128"/>
      <c r="I36" s="2" t="s">
        <v>35</v>
      </c>
      <c r="J36" s="2" t="s">
        <v>1448</v>
      </c>
      <c r="K36" s="2">
        <v>130</v>
      </c>
      <c r="L36" s="128"/>
      <c r="M36" s="2" t="s">
        <v>35</v>
      </c>
      <c r="N36" s="2" t="s">
        <v>84</v>
      </c>
      <c r="O36" s="2">
        <v>150</v>
      </c>
      <c r="P36" s="128"/>
      <c r="Q36" s="2" t="s">
        <v>35</v>
      </c>
      <c r="R36" s="2" t="s">
        <v>2125</v>
      </c>
      <c r="S36" s="2">
        <f>50*2+15+35</f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2081</v>
      </c>
      <c r="C37" s="17">
        <v>140</v>
      </c>
      <c r="D37" s="11"/>
      <c r="E37" s="2" t="s">
        <v>36</v>
      </c>
      <c r="F37" s="5" t="s">
        <v>2123</v>
      </c>
      <c r="G37" s="2">
        <v>130</v>
      </c>
      <c r="H37" s="11"/>
      <c r="I37" s="2" t="s">
        <v>36</v>
      </c>
      <c r="J37" s="2" t="s">
        <v>1448</v>
      </c>
      <c r="K37" s="2">
        <v>130</v>
      </c>
      <c r="L37" s="11"/>
      <c r="M37" s="2" t="s">
        <v>36</v>
      </c>
      <c r="N37" s="2" t="s">
        <v>2106</v>
      </c>
      <c r="O37" s="2">
        <v>125</v>
      </c>
      <c r="P37" s="11"/>
      <c r="Q37" s="2" t="s">
        <v>36</v>
      </c>
      <c r="R37" s="2" t="s">
        <v>2126</v>
      </c>
      <c r="S37" s="2">
        <v>135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2110</v>
      </c>
      <c r="C38" s="17">
        <v>150</v>
      </c>
      <c r="D38" s="11"/>
      <c r="E38" s="2" t="s">
        <v>42</v>
      </c>
      <c r="F38" s="2" t="s">
        <v>2111</v>
      </c>
      <c r="G38" s="2">
        <v>150</v>
      </c>
      <c r="H38" s="11"/>
      <c r="I38" s="2" t="s">
        <v>42</v>
      </c>
      <c r="J38" s="2" t="s">
        <v>1320</v>
      </c>
      <c r="K38" s="2">
        <v>130</v>
      </c>
      <c r="L38" s="11"/>
      <c r="M38" s="2" t="s">
        <v>42</v>
      </c>
      <c r="N38" s="2" t="s">
        <v>2106</v>
      </c>
      <c r="O38" s="2">
        <v>125</v>
      </c>
      <c r="P38" s="11"/>
      <c r="Q38" s="2" t="s">
        <v>42</v>
      </c>
      <c r="R38" s="2" t="s">
        <v>2127</v>
      </c>
      <c r="S38" s="2">
        <f>50*2+15+35</f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2091</v>
      </c>
      <c r="C39" s="25">
        <v>160</v>
      </c>
      <c r="D39" s="11"/>
      <c r="E39" s="2" t="s">
        <v>57</v>
      </c>
      <c r="F39" s="2"/>
      <c r="G39" s="2"/>
      <c r="H39" s="11"/>
      <c r="I39" s="2" t="s">
        <v>57</v>
      </c>
      <c r="J39" s="2" t="s">
        <v>52</v>
      </c>
      <c r="K39" s="2"/>
      <c r="L39" s="11"/>
      <c r="M39" s="2" t="s">
        <v>57</v>
      </c>
      <c r="N39" s="2" t="s">
        <v>2128</v>
      </c>
      <c r="O39" s="2">
        <v>140</v>
      </c>
      <c r="P39" s="11"/>
      <c r="Q39" s="2" t="s">
        <v>57</v>
      </c>
      <c r="R39" s="2" t="s">
        <v>2126</v>
      </c>
      <c r="S39" s="2">
        <v>135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2129</v>
      </c>
      <c r="C40" s="2">
        <v>95</v>
      </c>
      <c r="D40" s="11"/>
      <c r="E40" s="2" t="s">
        <v>58</v>
      </c>
      <c r="F40" s="2" t="s">
        <v>2082</v>
      </c>
      <c r="G40" s="2">
        <v>150</v>
      </c>
      <c r="H40" s="11"/>
      <c r="I40" s="2" t="s">
        <v>58</v>
      </c>
      <c r="J40" s="2" t="s">
        <v>1320</v>
      </c>
      <c r="K40" s="2">
        <v>130</v>
      </c>
      <c r="L40" s="11"/>
      <c r="M40" s="2" t="s">
        <v>58</v>
      </c>
      <c r="N40" s="2" t="s">
        <v>129</v>
      </c>
      <c r="O40" s="2">
        <v>120</v>
      </c>
      <c r="P40" s="11"/>
      <c r="Q40" s="2" t="s">
        <v>58</v>
      </c>
      <c r="R40" s="2" t="s">
        <v>2130</v>
      </c>
      <c r="S40" s="2">
        <v>95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2119</v>
      </c>
      <c r="C41" s="2">
        <f>90+15+15+15+15</f>
        <v>150</v>
      </c>
      <c r="D41" s="11"/>
      <c r="E41" s="2" t="s">
        <v>43</v>
      </c>
      <c r="F41" s="2" t="s">
        <v>2131</v>
      </c>
      <c r="G41" s="2">
        <v>125</v>
      </c>
      <c r="H41" s="11"/>
      <c r="I41" s="2" t="s">
        <v>43</v>
      </c>
      <c r="J41" s="2" t="s">
        <v>1614</v>
      </c>
      <c r="K41" s="2">
        <v>130</v>
      </c>
      <c r="L41" s="11"/>
      <c r="M41" s="2" t="s">
        <v>43</v>
      </c>
      <c r="N41" s="2" t="s">
        <v>2132</v>
      </c>
      <c r="O41" s="2">
        <v>145</v>
      </c>
      <c r="P41" s="11"/>
      <c r="Q41" s="2" t="s">
        <v>43</v>
      </c>
      <c r="R41" s="2" t="s">
        <v>2133</v>
      </c>
      <c r="S41" s="2">
        <f>80+15+15+35</f>
        <v>145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12" t="s">
        <v>37</v>
      </c>
      <c r="B42" s="12"/>
      <c r="C42" s="12">
        <f>SUM((C1:C41))</f>
        <v>3435</v>
      </c>
      <c r="D42" s="11"/>
      <c r="E42" s="12" t="s">
        <v>37</v>
      </c>
      <c r="F42" s="12"/>
      <c r="G42" s="12">
        <f>SUM((G1:G41))</f>
        <v>3310</v>
      </c>
      <c r="H42" s="11"/>
      <c r="I42" s="12" t="s">
        <v>37</v>
      </c>
      <c r="J42" s="12"/>
      <c r="K42" s="12">
        <f>SUM((K1:K41))</f>
        <v>2650</v>
      </c>
      <c r="L42" s="11"/>
      <c r="M42" s="12" t="s">
        <v>37</v>
      </c>
      <c r="N42" s="12"/>
      <c r="O42" s="12">
        <f>SUM((O1:O41))</f>
        <v>3560</v>
      </c>
      <c r="P42" s="11"/>
      <c r="Q42" s="12" t="s">
        <v>37</v>
      </c>
      <c r="R42" s="12"/>
      <c r="S42" s="12">
        <f>SUM((S1:S41))</f>
        <v>3105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3435</v>
      </c>
      <c r="D43" s="12"/>
      <c r="E43" s="12" t="s">
        <v>38</v>
      </c>
      <c r="F43" s="12"/>
      <c r="G43" s="12">
        <v>3310</v>
      </c>
      <c r="H43" s="12"/>
      <c r="I43" s="12" t="s">
        <v>38</v>
      </c>
      <c r="J43" s="12"/>
      <c r="K43" s="12">
        <v>2650</v>
      </c>
      <c r="L43" s="12"/>
      <c r="M43" s="12" t="s">
        <v>38</v>
      </c>
      <c r="N43" s="12"/>
      <c r="O43" s="12">
        <v>3550</v>
      </c>
      <c r="P43" s="12"/>
      <c r="Q43" s="12" t="s">
        <v>38</v>
      </c>
      <c r="R43" s="12"/>
      <c r="S43" s="12">
        <v>2940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110</v>
      </c>
      <c r="D44" s="12"/>
      <c r="E44" s="12" t="s">
        <v>39</v>
      </c>
      <c r="F44" s="12"/>
      <c r="G44" s="12">
        <f>SUMIF(G3:G41, "&gt;150")-COUNTIF(G3:G41, "&gt;150")*150</f>
        <v>5</v>
      </c>
      <c r="H44" s="12"/>
      <c r="I44" s="12" t="s">
        <v>39</v>
      </c>
      <c r="J44" s="12"/>
      <c r="K44" s="12">
        <f>SUMIF(K3:K41, "&gt;150")-COUNTIF(K3:K41, "&gt;150")*150</f>
        <v>0</v>
      </c>
      <c r="L44" s="12"/>
      <c r="M44" s="12" t="s">
        <v>39</v>
      </c>
      <c r="N44" s="12"/>
      <c r="O44" s="12">
        <f>SUMIF(O3:O41, "&gt;150")-COUNTIF(O3:O41, "&gt;150")*150</f>
        <v>40</v>
      </c>
      <c r="P44" s="12"/>
      <c r="Q44" s="12" t="s">
        <v>39</v>
      </c>
      <c r="R44" s="12"/>
      <c r="S44" s="12">
        <f>SUMIF(S3:S41, "&gt;150")-COUNTIF(S3:S41, "&gt;150")*150</f>
        <v>15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3325</v>
      </c>
      <c r="D45" s="12"/>
      <c r="E45" s="12" t="s">
        <v>40</v>
      </c>
      <c r="F45" s="12"/>
      <c r="G45" s="12">
        <f>G43-G44</f>
        <v>3305</v>
      </c>
      <c r="H45" s="12"/>
      <c r="I45" s="12" t="s">
        <v>40</v>
      </c>
      <c r="J45" s="12"/>
      <c r="K45" s="12">
        <f>K43-K44</f>
        <v>2650</v>
      </c>
      <c r="L45" s="12"/>
      <c r="M45" s="12" t="s">
        <v>40</v>
      </c>
      <c r="N45" s="12"/>
      <c r="O45" s="12">
        <f>O43-O44</f>
        <v>3510</v>
      </c>
      <c r="P45" s="12"/>
      <c r="Q45" s="12" t="s">
        <v>40</v>
      </c>
      <c r="R45" s="12"/>
      <c r="S45" s="12">
        <f>S43-S44</f>
        <v>2925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">
    <cfRule type="cellIs" dxfId="24" priority="1" operator="greaterThan">
      <formula>150</formula>
    </cfRule>
  </conditionalFormatting>
  <conditionalFormatting sqref="C3:C42 G3:G42 K3:K42 O3:O42 S3:S42">
    <cfRule type="cellIs" dxfId="23" priority="2" operator="greaterThan">
      <formula>150</formula>
    </cfRule>
  </conditionalFormatting>
  <hyperlinks>
    <hyperlink ref="B2" r:id="rId1" xr:uid="{00000000-0004-0000-2800-000000000000}"/>
    <hyperlink ref="F2" r:id="rId2" xr:uid="{00000000-0004-0000-2800-000001000000}"/>
    <hyperlink ref="J2" r:id="rId3" xr:uid="{00000000-0004-0000-2800-000002000000}"/>
    <hyperlink ref="N2" r:id="rId4" xr:uid="{00000000-0004-0000-2800-000003000000}"/>
    <hyperlink ref="R2" r:id="rId5" xr:uid="{00000000-0004-0000-2800-000004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7" customWidth="1"/>
    <col min="4" max="4" width="4.83203125" customWidth="1"/>
    <col min="6" max="6" width="35.1640625" customWidth="1"/>
    <col min="8" max="8" width="5.1640625" customWidth="1"/>
    <col min="10" max="10" width="56.1640625" customWidth="1"/>
    <col min="12" max="12" width="4.33203125" customWidth="1"/>
    <col min="14" max="14" width="22.6640625" customWidth="1"/>
    <col min="16" max="16" width="4.83203125" customWidth="1"/>
    <col min="18" max="18" width="22.6640625" customWidth="1"/>
  </cols>
  <sheetData>
    <row r="1" spans="1:30" ht="17">
      <c r="A1" s="127" t="s">
        <v>500</v>
      </c>
      <c r="B1" s="129">
        <v>45894</v>
      </c>
      <c r="C1" s="130"/>
      <c r="D1" s="127"/>
      <c r="E1" s="127"/>
      <c r="F1" s="129">
        <v>45895</v>
      </c>
      <c r="G1" s="130"/>
      <c r="H1" s="127"/>
      <c r="I1" s="127"/>
      <c r="J1" s="129">
        <v>45896</v>
      </c>
      <c r="K1" s="130"/>
      <c r="L1" s="127"/>
      <c r="M1" s="127"/>
      <c r="N1" s="129">
        <v>45897</v>
      </c>
      <c r="O1" s="130"/>
      <c r="P1" s="127"/>
      <c r="Q1" s="127"/>
      <c r="R1" s="129">
        <v>45898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6">
      <c r="A2" s="128"/>
      <c r="B2" s="98" t="s">
        <v>46</v>
      </c>
      <c r="C2" s="2" t="s">
        <v>0</v>
      </c>
      <c r="D2" s="133"/>
      <c r="E2" s="128"/>
      <c r="F2" s="114" t="s">
        <v>133</v>
      </c>
      <c r="G2" s="2" t="s">
        <v>0</v>
      </c>
      <c r="H2" s="133"/>
      <c r="I2" s="128"/>
      <c r="J2" s="100">
        <v>418</v>
      </c>
      <c r="K2" s="2" t="s">
        <v>0</v>
      </c>
      <c r="L2" s="133"/>
      <c r="M2" s="128"/>
      <c r="N2" s="115">
        <v>235</v>
      </c>
      <c r="O2" s="2" t="s">
        <v>0</v>
      </c>
      <c r="P2" s="133"/>
      <c r="Q2" s="128"/>
      <c r="R2" s="26" t="s">
        <v>2134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2135</v>
      </c>
      <c r="O3" s="2">
        <v>150</v>
      </c>
      <c r="P3" s="133"/>
      <c r="Q3" s="5" t="s">
        <v>1</v>
      </c>
      <c r="R3" s="2" t="s">
        <v>2136</v>
      </c>
      <c r="S3" s="2">
        <v>100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 t="s">
        <v>50</v>
      </c>
      <c r="C5" s="2">
        <v>135</v>
      </c>
      <c r="D5" s="133"/>
      <c r="E5" s="5" t="s">
        <v>3</v>
      </c>
      <c r="F5" s="2" t="s">
        <v>2137</v>
      </c>
      <c r="G5" s="2">
        <v>145</v>
      </c>
      <c r="H5" s="133"/>
      <c r="I5" s="5" t="s">
        <v>3</v>
      </c>
      <c r="J5" s="2" t="s">
        <v>292</v>
      </c>
      <c r="K5" s="2">
        <v>150</v>
      </c>
      <c r="L5" s="133"/>
      <c r="M5" s="5" t="s">
        <v>3</v>
      </c>
      <c r="N5" s="2" t="s">
        <v>2138</v>
      </c>
      <c r="O5" s="2">
        <v>150</v>
      </c>
      <c r="P5" s="133"/>
      <c r="Q5" s="5" t="s">
        <v>3</v>
      </c>
      <c r="R5" s="2" t="s">
        <v>72</v>
      </c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2139</v>
      </c>
      <c r="S8" s="25">
        <v>160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2140</v>
      </c>
      <c r="C10" s="2">
        <v>135</v>
      </c>
      <c r="D10" s="133"/>
      <c r="E10" s="5" t="s">
        <v>8</v>
      </c>
      <c r="F10" s="2" t="s">
        <v>2141</v>
      </c>
      <c r="G10" s="2">
        <v>140</v>
      </c>
      <c r="H10" s="133"/>
      <c r="I10" s="5" t="s">
        <v>8</v>
      </c>
      <c r="J10" s="2"/>
      <c r="K10" s="2"/>
      <c r="L10" s="133"/>
      <c r="M10" s="5" t="s">
        <v>8</v>
      </c>
      <c r="N10" s="2" t="s">
        <v>2142</v>
      </c>
      <c r="O10" s="2">
        <v>150</v>
      </c>
      <c r="P10" s="133"/>
      <c r="Q10" s="5" t="s">
        <v>8</v>
      </c>
      <c r="R10" s="2" t="s">
        <v>2143</v>
      </c>
      <c r="S10" s="2">
        <v>140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72</v>
      </c>
      <c r="C13" s="17"/>
      <c r="D13" s="133"/>
      <c r="E13" s="5" t="s">
        <v>11</v>
      </c>
      <c r="F13" s="2" t="s">
        <v>72</v>
      </c>
      <c r="G13" s="2"/>
      <c r="H13" s="133"/>
      <c r="I13" s="5" t="s">
        <v>11</v>
      </c>
      <c r="J13" s="2" t="s">
        <v>72</v>
      </c>
      <c r="K13" s="2"/>
      <c r="L13" s="133"/>
      <c r="M13" s="5" t="s">
        <v>11</v>
      </c>
      <c r="N13" s="2" t="s">
        <v>72</v>
      </c>
      <c r="O13" s="2"/>
      <c r="P13" s="133"/>
      <c r="Q13" s="5" t="s">
        <v>11</v>
      </c>
      <c r="R13" s="2" t="s">
        <v>72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2144</v>
      </c>
      <c r="O15" s="25">
        <v>160</v>
      </c>
      <c r="P15" s="133"/>
      <c r="Q15" s="5" t="s">
        <v>13</v>
      </c>
      <c r="R15" s="2" t="s">
        <v>2145</v>
      </c>
      <c r="S15" s="2">
        <v>140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2" t="s">
        <v>1301</v>
      </c>
      <c r="G17" s="2"/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 t="s">
        <v>2146</v>
      </c>
      <c r="S17" s="2">
        <v>120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/>
      <c r="G18" s="2"/>
      <c r="H18" s="133"/>
      <c r="I18" s="5" t="s">
        <v>16</v>
      </c>
      <c r="J18" s="2"/>
      <c r="K18" s="2"/>
      <c r="L18" s="133"/>
      <c r="M18" s="5" t="s">
        <v>16</v>
      </c>
      <c r="N18" s="2" t="s">
        <v>2147</v>
      </c>
      <c r="O18" s="2">
        <v>150</v>
      </c>
      <c r="P18" s="133"/>
      <c r="Q18" s="5" t="s">
        <v>16</v>
      </c>
      <c r="R18" s="2" t="s">
        <v>2148</v>
      </c>
      <c r="S18" s="2">
        <v>120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50</v>
      </c>
      <c r="C20" s="2">
        <v>135</v>
      </c>
      <c r="D20" s="133"/>
      <c r="E20" s="5" t="s">
        <v>18</v>
      </c>
      <c r="F20" s="2" t="s">
        <v>2149</v>
      </c>
      <c r="G20" s="2">
        <v>145</v>
      </c>
      <c r="H20" s="133"/>
      <c r="I20" s="5" t="s">
        <v>18</v>
      </c>
      <c r="J20" s="2" t="s">
        <v>2150</v>
      </c>
      <c r="K20" s="25">
        <v>180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2151</v>
      </c>
      <c r="C21" s="2">
        <v>134</v>
      </c>
      <c r="D21" s="133"/>
      <c r="E21" s="5" t="s">
        <v>19</v>
      </c>
      <c r="F21" s="2" t="s">
        <v>2152</v>
      </c>
      <c r="G21" s="2">
        <v>140</v>
      </c>
      <c r="H21" s="133"/>
      <c r="I21" s="5" t="s">
        <v>19</v>
      </c>
      <c r="J21" s="2" t="s">
        <v>2153</v>
      </c>
      <c r="K21" s="2">
        <v>125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2154</v>
      </c>
      <c r="C22" s="2">
        <v>140</v>
      </c>
      <c r="D22" s="133"/>
      <c r="E22" s="5" t="s">
        <v>20</v>
      </c>
      <c r="F22" s="2" t="s">
        <v>2155</v>
      </c>
      <c r="G22" s="2">
        <v>130</v>
      </c>
      <c r="H22" s="133"/>
      <c r="I22" s="5" t="s">
        <v>20</v>
      </c>
      <c r="J22" s="2" t="s">
        <v>2156</v>
      </c>
      <c r="K22" s="2">
        <v>150</v>
      </c>
      <c r="L22" s="133"/>
      <c r="M22" s="5" t="s">
        <v>20</v>
      </c>
      <c r="N22" s="2" t="s">
        <v>2157</v>
      </c>
      <c r="O22" s="2">
        <v>150</v>
      </c>
      <c r="P22" s="133"/>
      <c r="Q22" s="5" t="s">
        <v>20</v>
      </c>
      <c r="R22" s="2" t="s">
        <v>2158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52</v>
      </c>
      <c r="C24" s="2"/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 t="s">
        <v>2159</v>
      </c>
      <c r="K24" s="2">
        <v>150</v>
      </c>
      <c r="L24" s="133"/>
      <c r="M24" s="5" t="s">
        <v>22</v>
      </c>
      <c r="N24" s="2" t="s">
        <v>2147</v>
      </c>
      <c r="O24" s="2">
        <v>150</v>
      </c>
      <c r="P24" s="133"/>
      <c r="Q24" s="5" t="s">
        <v>22</v>
      </c>
      <c r="R24" s="2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2160</v>
      </c>
      <c r="C25" s="25">
        <v>169</v>
      </c>
      <c r="D25" s="133"/>
      <c r="E25" s="18" t="s">
        <v>23</v>
      </c>
      <c r="F25" s="2" t="s">
        <v>2161</v>
      </c>
      <c r="G25" s="2">
        <v>140</v>
      </c>
      <c r="H25" s="133"/>
      <c r="I25" s="5" t="s">
        <v>23</v>
      </c>
      <c r="J25" s="2" t="s">
        <v>2162</v>
      </c>
      <c r="K25" s="2">
        <v>150</v>
      </c>
      <c r="L25" s="133"/>
      <c r="M25" s="5" t="s">
        <v>23</v>
      </c>
      <c r="N25" s="2" t="s">
        <v>2157</v>
      </c>
      <c r="O25" s="2">
        <v>150</v>
      </c>
      <c r="P25" s="133"/>
      <c r="Q25" s="5" t="s">
        <v>23</v>
      </c>
      <c r="R25" s="2" t="s">
        <v>2163</v>
      </c>
      <c r="S25" s="2">
        <v>130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/>
      <c r="G26" s="2"/>
      <c r="H26" s="133"/>
      <c r="I26" s="5" t="s">
        <v>24</v>
      </c>
      <c r="J26" s="2" t="s">
        <v>1340</v>
      </c>
      <c r="K26" s="2">
        <v>150</v>
      </c>
      <c r="L26" s="133"/>
      <c r="M26" s="5" t="s">
        <v>24</v>
      </c>
      <c r="N26" s="2"/>
      <c r="O26" s="2"/>
      <c r="P26" s="133"/>
      <c r="Q26" s="5" t="s">
        <v>24</v>
      </c>
      <c r="R26" s="4" t="s">
        <v>2164</v>
      </c>
      <c r="S26" s="2">
        <v>140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 t="s">
        <v>2165</v>
      </c>
      <c r="O28" s="2">
        <v>150</v>
      </c>
      <c r="P28" s="133"/>
      <c r="Q28" s="5" t="s">
        <v>26</v>
      </c>
      <c r="R28" s="2" t="s">
        <v>72</v>
      </c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50</v>
      </c>
      <c r="C29" s="2">
        <v>135</v>
      </c>
      <c r="D29" s="133"/>
      <c r="E29" s="5" t="s">
        <v>27</v>
      </c>
      <c r="F29" s="2" t="s">
        <v>2166</v>
      </c>
      <c r="G29" s="2">
        <v>132</v>
      </c>
      <c r="H29" s="133"/>
      <c r="I29" s="5" t="s">
        <v>27</v>
      </c>
      <c r="J29" s="2" t="s">
        <v>2167</v>
      </c>
      <c r="K29" s="2">
        <v>135</v>
      </c>
      <c r="L29" s="133"/>
      <c r="M29" s="5" t="s">
        <v>27</v>
      </c>
      <c r="N29" s="2" t="s">
        <v>2168</v>
      </c>
      <c r="O29" s="2">
        <v>150</v>
      </c>
      <c r="P29" s="133"/>
      <c r="Q29" s="5" t="s">
        <v>27</v>
      </c>
      <c r="R29" s="2" t="s">
        <v>2169</v>
      </c>
      <c r="S29" s="2">
        <v>135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66</v>
      </c>
      <c r="C30" s="2">
        <v>129</v>
      </c>
      <c r="D30" s="133"/>
      <c r="E30" s="5" t="s">
        <v>28</v>
      </c>
      <c r="F30" s="2" t="s">
        <v>2170</v>
      </c>
      <c r="G30" s="2">
        <f>7*14+35</f>
        <v>133</v>
      </c>
      <c r="H30" s="133"/>
      <c r="I30" s="5" t="s">
        <v>28</v>
      </c>
      <c r="J30" s="2" t="s">
        <v>1340</v>
      </c>
      <c r="K30" s="2">
        <v>150</v>
      </c>
      <c r="L30" s="133"/>
      <c r="M30" s="5" t="s">
        <v>28</v>
      </c>
      <c r="N30" s="2" t="s">
        <v>2147</v>
      </c>
      <c r="O30" s="2">
        <v>150</v>
      </c>
      <c r="P30" s="133"/>
      <c r="Q30" s="5" t="s">
        <v>28</v>
      </c>
      <c r="R30" s="2" t="s">
        <v>72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50</v>
      </c>
      <c r="C31" s="2">
        <v>135</v>
      </c>
      <c r="D31" s="133"/>
      <c r="E31" s="5" t="s">
        <v>29</v>
      </c>
      <c r="F31" s="2" t="s">
        <v>2171</v>
      </c>
      <c r="G31" s="2">
        <v>147</v>
      </c>
      <c r="H31" s="133"/>
      <c r="I31" s="5" t="s">
        <v>29</v>
      </c>
      <c r="J31" s="2" t="s">
        <v>1340</v>
      </c>
      <c r="K31" s="2">
        <v>150</v>
      </c>
      <c r="L31" s="133"/>
      <c r="M31" s="5" t="s">
        <v>29</v>
      </c>
      <c r="N31" s="2" t="s">
        <v>2172</v>
      </c>
      <c r="O31" s="2">
        <v>150</v>
      </c>
      <c r="P31" s="133"/>
      <c r="Q31" s="5" t="s">
        <v>29</v>
      </c>
      <c r="R31" s="2" t="s">
        <v>2143</v>
      </c>
      <c r="S31" s="2">
        <v>140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66</v>
      </c>
      <c r="C32" s="2">
        <v>129</v>
      </c>
      <c r="D32" s="133"/>
      <c r="E32" s="5" t="s">
        <v>30</v>
      </c>
      <c r="F32" s="2" t="s">
        <v>2173</v>
      </c>
      <c r="G32" s="2">
        <v>148</v>
      </c>
      <c r="H32" s="133"/>
      <c r="I32" s="5" t="s">
        <v>30</v>
      </c>
      <c r="J32" s="2" t="s">
        <v>2174</v>
      </c>
      <c r="K32" s="2">
        <v>150</v>
      </c>
      <c r="L32" s="133"/>
      <c r="M32" s="5" t="s">
        <v>30</v>
      </c>
      <c r="N32" s="2" t="s">
        <v>2175</v>
      </c>
      <c r="O32" s="2">
        <v>150</v>
      </c>
      <c r="P32" s="133"/>
      <c r="Q32" s="5" t="s">
        <v>30</v>
      </c>
      <c r="R32" s="2" t="s">
        <v>2176</v>
      </c>
      <c r="S32" s="2">
        <v>135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 t="s">
        <v>2177</v>
      </c>
      <c r="C33" s="17">
        <v>130</v>
      </c>
      <c r="D33" s="133"/>
      <c r="E33" s="2" t="s">
        <v>32</v>
      </c>
      <c r="F33" s="2" t="s">
        <v>2178</v>
      </c>
      <c r="G33" s="25">
        <v>151</v>
      </c>
      <c r="H33" s="133"/>
      <c r="I33" s="21" t="s">
        <v>32</v>
      </c>
      <c r="J33" s="10" t="s">
        <v>2179</v>
      </c>
      <c r="K33" s="2">
        <v>150</v>
      </c>
      <c r="L33" s="133"/>
      <c r="M33" s="2" t="s">
        <v>32</v>
      </c>
      <c r="N33" s="2" t="s">
        <v>2180</v>
      </c>
      <c r="O33" s="2">
        <v>150</v>
      </c>
      <c r="P33" s="133"/>
      <c r="Q33" s="2" t="s">
        <v>32</v>
      </c>
      <c r="R33" s="2" t="s">
        <v>2181</v>
      </c>
      <c r="S33" s="25">
        <v>160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1" t="s">
        <v>33</v>
      </c>
      <c r="B34" s="2" t="s">
        <v>2182</v>
      </c>
      <c r="C34" s="2">
        <v>140</v>
      </c>
      <c r="D34" s="133"/>
      <c r="E34" s="2" t="s">
        <v>33</v>
      </c>
      <c r="F34" s="5" t="s">
        <v>2183</v>
      </c>
      <c r="G34" s="33">
        <v>160</v>
      </c>
      <c r="H34" s="133"/>
      <c r="I34" s="2" t="s">
        <v>33</v>
      </c>
      <c r="J34" s="2" t="s">
        <v>2184</v>
      </c>
      <c r="K34" s="2">
        <v>150</v>
      </c>
      <c r="L34" s="133"/>
      <c r="M34" s="2" t="s">
        <v>33</v>
      </c>
      <c r="N34" s="2" t="s">
        <v>2147</v>
      </c>
      <c r="O34" s="2">
        <v>150</v>
      </c>
      <c r="P34" s="133"/>
      <c r="Q34" s="2" t="s">
        <v>33</v>
      </c>
      <c r="R34" s="2" t="s">
        <v>2185</v>
      </c>
      <c r="S34" s="25">
        <v>155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52</v>
      </c>
      <c r="C35" s="2"/>
      <c r="D35" s="133"/>
      <c r="E35" s="2" t="s">
        <v>34</v>
      </c>
      <c r="F35" s="2" t="s">
        <v>52</v>
      </c>
      <c r="G35" s="2"/>
      <c r="H35" s="133"/>
      <c r="I35" s="2" t="s">
        <v>34</v>
      </c>
      <c r="J35" s="2" t="s">
        <v>2162</v>
      </c>
      <c r="K35" s="2">
        <v>150</v>
      </c>
      <c r="L35" s="133"/>
      <c r="M35" s="2" t="s">
        <v>34</v>
      </c>
      <c r="N35" s="2" t="s">
        <v>2186</v>
      </c>
      <c r="O35" s="2">
        <v>150</v>
      </c>
      <c r="P35" s="133"/>
      <c r="Q35" s="2" t="s">
        <v>34</v>
      </c>
      <c r="R35" s="2" t="s">
        <v>2187</v>
      </c>
      <c r="S35" s="2">
        <v>140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66</v>
      </c>
      <c r="C36" s="2">
        <v>129</v>
      </c>
      <c r="D36" s="128"/>
      <c r="E36" s="2" t="s">
        <v>35</v>
      </c>
      <c r="F36" s="2" t="s">
        <v>2188</v>
      </c>
      <c r="G36" s="2">
        <v>147</v>
      </c>
      <c r="H36" s="128"/>
      <c r="I36" s="2" t="s">
        <v>35</v>
      </c>
      <c r="J36" s="2" t="s">
        <v>1340</v>
      </c>
      <c r="K36" s="2">
        <v>150</v>
      </c>
      <c r="L36" s="128"/>
      <c r="M36" s="21" t="s">
        <v>35</v>
      </c>
      <c r="N36" s="2" t="s">
        <v>2189</v>
      </c>
      <c r="O36" s="2">
        <v>150</v>
      </c>
      <c r="P36" s="128"/>
      <c r="Q36" s="2" t="s">
        <v>35</v>
      </c>
      <c r="R36" s="2" t="s">
        <v>2143</v>
      </c>
      <c r="S36" s="2">
        <v>140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2" t="s">
        <v>50</v>
      </c>
      <c r="C37" s="2">
        <v>135</v>
      </c>
      <c r="D37" s="11"/>
      <c r="E37" s="2" t="s">
        <v>36</v>
      </c>
      <c r="F37" s="5" t="s">
        <v>2190</v>
      </c>
      <c r="G37" s="2">
        <v>142</v>
      </c>
      <c r="H37" s="11"/>
      <c r="I37" s="2" t="s">
        <v>36</v>
      </c>
      <c r="J37" s="2" t="s">
        <v>2184</v>
      </c>
      <c r="K37" s="2">
        <v>150</v>
      </c>
      <c r="L37" s="11"/>
      <c r="M37" s="2" t="s">
        <v>36</v>
      </c>
      <c r="N37" s="2" t="s">
        <v>2191</v>
      </c>
      <c r="O37" s="2">
        <v>150</v>
      </c>
      <c r="P37" s="11"/>
      <c r="Q37" s="21" t="s">
        <v>36</v>
      </c>
      <c r="R37" s="2" t="s">
        <v>2143</v>
      </c>
      <c r="S37" s="2">
        <v>140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50</v>
      </c>
      <c r="C38" s="2">
        <v>135</v>
      </c>
      <c r="D38" s="11"/>
      <c r="E38" s="2" t="s">
        <v>42</v>
      </c>
      <c r="F38" s="2" t="s">
        <v>2192</v>
      </c>
      <c r="G38" s="2">
        <v>147</v>
      </c>
      <c r="H38" s="11"/>
      <c r="I38" s="2" t="s">
        <v>42</v>
      </c>
      <c r="J38" s="2" t="s">
        <v>1340</v>
      </c>
      <c r="K38" s="2">
        <v>150</v>
      </c>
      <c r="L38" s="11"/>
      <c r="M38" s="2" t="s">
        <v>42</v>
      </c>
      <c r="N38" s="2" t="s">
        <v>2191</v>
      </c>
      <c r="O38" s="2">
        <v>150</v>
      </c>
      <c r="P38" s="11"/>
      <c r="Q38" s="2" t="s">
        <v>42</v>
      </c>
      <c r="R38" s="2" t="s">
        <v>2193</v>
      </c>
      <c r="S38" s="2">
        <v>145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2182</v>
      </c>
      <c r="C39" s="2">
        <v>140</v>
      </c>
      <c r="D39" s="11"/>
      <c r="E39" s="2" t="s">
        <v>57</v>
      </c>
      <c r="F39" s="2" t="s">
        <v>198</v>
      </c>
      <c r="G39" s="2">
        <v>146</v>
      </c>
      <c r="H39" s="11"/>
      <c r="I39" s="2" t="s">
        <v>57</v>
      </c>
      <c r="J39" s="2" t="s">
        <v>1340</v>
      </c>
      <c r="K39" s="2">
        <v>150</v>
      </c>
      <c r="L39" s="11"/>
      <c r="M39" s="2" t="s">
        <v>57</v>
      </c>
      <c r="N39" s="2" t="s">
        <v>2191</v>
      </c>
      <c r="O39" s="2">
        <v>150</v>
      </c>
      <c r="P39" s="11"/>
      <c r="Q39" s="2" t="s">
        <v>57</v>
      </c>
      <c r="R39" s="2" t="s">
        <v>2143</v>
      </c>
      <c r="S39" s="2">
        <v>140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69</v>
      </c>
      <c r="C40" s="2">
        <v>120</v>
      </c>
      <c r="D40" s="11"/>
      <c r="E40" s="2" t="s">
        <v>58</v>
      </c>
      <c r="F40" s="2"/>
      <c r="G40" s="2"/>
      <c r="H40" s="11"/>
      <c r="I40" s="2" t="s">
        <v>58</v>
      </c>
      <c r="J40" s="2" t="s">
        <v>2194</v>
      </c>
      <c r="K40" s="2">
        <v>140</v>
      </c>
      <c r="L40" s="11"/>
      <c r="M40" s="2" t="s">
        <v>58</v>
      </c>
      <c r="N40" s="2" t="s">
        <v>2189</v>
      </c>
      <c r="O40" s="2">
        <v>150</v>
      </c>
      <c r="P40" s="11"/>
      <c r="Q40" s="2" t="s">
        <v>58</v>
      </c>
      <c r="R40" s="2" t="s">
        <v>2148</v>
      </c>
      <c r="S40" s="2">
        <v>120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2195</v>
      </c>
      <c r="C41" s="2">
        <v>140</v>
      </c>
      <c r="D41" s="11"/>
      <c r="E41" s="2" t="s">
        <v>43</v>
      </c>
      <c r="F41" s="2" t="s">
        <v>2190</v>
      </c>
      <c r="G41" s="2">
        <f>35*2+30+7*6</f>
        <v>142</v>
      </c>
      <c r="H41" s="11"/>
      <c r="I41" s="2" t="s">
        <v>43</v>
      </c>
      <c r="J41" s="2" t="s">
        <v>2196</v>
      </c>
      <c r="K41" s="2">
        <f>100+20+15</f>
        <v>135</v>
      </c>
      <c r="L41" s="11"/>
      <c r="M41" s="2" t="s">
        <v>43</v>
      </c>
      <c r="N41" s="2" t="s">
        <v>2189</v>
      </c>
      <c r="O41" s="2">
        <v>150</v>
      </c>
      <c r="P41" s="11"/>
      <c r="Q41" s="2" t="s">
        <v>43</v>
      </c>
      <c r="R41" s="2" t="s">
        <v>2197</v>
      </c>
      <c r="S41" s="25">
        <f>80+45+40</f>
        <v>165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12" t="s">
        <v>37</v>
      </c>
      <c r="B42" s="12"/>
      <c r="C42" s="12">
        <f>SUM((C1:C41))</f>
        <v>2445</v>
      </c>
      <c r="D42" s="11"/>
      <c r="E42" s="12" t="s">
        <v>37</v>
      </c>
      <c r="F42" s="12"/>
      <c r="G42" s="12">
        <f>SUM((G1:G41))</f>
        <v>2435</v>
      </c>
      <c r="H42" s="11"/>
      <c r="I42" s="12" t="s">
        <v>37</v>
      </c>
      <c r="J42" s="12"/>
      <c r="K42" s="12">
        <f>SUM((K1:K41))</f>
        <v>2965</v>
      </c>
      <c r="L42" s="11"/>
      <c r="M42" s="12" t="s">
        <v>37</v>
      </c>
      <c r="N42" s="12"/>
      <c r="O42" s="12">
        <f>SUM((O1:O41))</f>
        <v>3310</v>
      </c>
      <c r="P42" s="11"/>
      <c r="Q42" s="12" t="s">
        <v>37</v>
      </c>
      <c r="R42" s="12"/>
      <c r="S42" s="12">
        <f>SUM((S1:S41))</f>
        <v>2915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2445</v>
      </c>
      <c r="D43" s="12"/>
      <c r="E43" s="12" t="s">
        <v>38</v>
      </c>
      <c r="F43" s="12"/>
      <c r="G43" s="12">
        <v>2434</v>
      </c>
      <c r="H43" s="12"/>
      <c r="I43" s="12" t="s">
        <v>38</v>
      </c>
      <c r="J43" s="12"/>
      <c r="K43" s="12">
        <v>2749</v>
      </c>
      <c r="L43" s="12"/>
      <c r="M43" s="12" t="s">
        <v>38</v>
      </c>
      <c r="N43" s="12"/>
      <c r="O43" s="12">
        <v>3310</v>
      </c>
      <c r="P43" s="12"/>
      <c r="Q43" s="12" t="s">
        <v>38</v>
      </c>
      <c r="R43" s="12"/>
      <c r="S43" s="12">
        <v>2885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19</v>
      </c>
      <c r="D44" s="12"/>
      <c r="E44" s="12" t="s">
        <v>39</v>
      </c>
      <c r="F44" s="12"/>
      <c r="G44" s="12">
        <f>SUMIF(G3:G41, "&gt;150")-COUNTIF(G3:G41, "&gt;150")*150</f>
        <v>11</v>
      </c>
      <c r="H44" s="12"/>
      <c r="I44" s="12" t="s">
        <v>39</v>
      </c>
      <c r="J44" s="12"/>
      <c r="K44" s="12">
        <f>SUMIF(K3:K41, "&gt;150")-COUNTIF(K3:K41, "&gt;150")*150</f>
        <v>30</v>
      </c>
      <c r="L44" s="12"/>
      <c r="M44" s="12" t="s">
        <v>39</v>
      </c>
      <c r="N44" s="12"/>
      <c r="O44" s="12">
        <f>SUMIF(O3:O41, "&gt;150")-COUNTIF(O3:O41, "&gt;150")*150</f>
        <v>10</v>
      </c>
      <c r="P44" s="12"/>
      <c r="Q44" s="12" t="s">
        <v>39</v>
      </c>
      <c r="R44" s="12"/>
      <c r="S44" s="12">
        <f>SUMIF(S3:S41, "&gt;150")-COUNTIF(S3:S41, "&gt;150")*150</f>
        <v>40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2426</v>
      </c>
      <c r="D45" s="12"/>
      <c r="E45" s="12" t="s">
        <v>40</v>
      </c>
      <c r="F45" s="12"/>
      <c r="G45" s="12">
        <f>G43-G44</f>
        <v>2423</v>
      </c>
      <c r="H45" s="12"/>
      <c r="I45" s="12" t="s">
        <v>40</v>
      </c>
      <c r="J45" s="12"/>
      <c r="K45" s="12">
        <f>K43-K44</f>
        <v>2719</v>
      </c>
      <c r="L45" s="12"/>
      <c r="M45" s="12" t="s">
        <v>40</v>
      </c>
      <c r="N45" s="12"/>
      <c r="O45" s="12">
        <f>O43-O44</f>
        <v>3300</v>
      </c>
      <c r="P45" s="12"/>
      <c r="Q45" s="12" t="s">
        <v>40</v>
      </c>
      <c r="R45" s="12"/>
      <c r="S45" s="12">
        <f>S43-S44</f>
        <v>2845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K3:K42 C3:C42 G3:G42 O3:O42 S3:S42">
    <cfRule type="cellIs" dxfId="22" priority="2" operator="greaterThan">
      <formula>150</formula>
    </cfRule>
  </conditionalFormatting>
  <conditionalFormatting sqref="K20">
    <cfRule type="cellIs" dxfId="21" priority="1" operator="greaterThan">
      <formula>150</formula>
    </cfRule>
  </conditionalFormatting>
  <hyperlinks>
    <hyperlink ref="B2" r:id="rId1" xr:uid="{00000000-0004-0000-2900-000000000000}"/>
    <hyperlink ref="J2" r:id="rId2" display="https://scontent-nrt1-2.xx.fbcdn.net/v/t39.30808-6/539018133_763484509764206_747925551066375094_n.jpg?_nc_cat=100&amp;ccb=1-7&amp;_nc_sid=833d8c&amp;_nc_ohc=uGYNbm9mkTwQ7kNvwEdOwOK&amp;_nc_oc=Adn7YvDtb0Qe5xvWP3HmUZRoqX3GedBpA3076dU9WJ6aG-sC-QFnSMRRXU6KjX757FQ&amp;_nc_zt=23&amp;_nc_ht=scontent-nrt1-2.xx&amp;_nc_gid=W3769z5wCYwIWeK3IA9r8g&amp;oh=00_AfVWsDoDJ6AjAuvZ6Qbdfd0fwbxDgxnhQKnPuXd1V2hETA&amp;oe=68B2D9A7" xr:uid="{00000000-0004-0000-2900-000001000000}"/>
    <hyperlink ref="N2" r:id="rId3" display="https://lh3.googleusercontent.com/p/AF1QipMVooPW-6VRyhRGBHcI4CC_4YGtQawq9n0Q30_5=s1360-w1360-h1020-rw" xr:uid="{00000000-0004-0000-2900-000002000000}"/>
    <hyperlink ref="R2" r:id="rId4" xr:uid="{00000000-0004-0000-2900-000003000000}"/>
  </hyperlinks>
  <pageMargins left="0.7" right="0.7" top="0.75" bottom="0.75" header="0.3" footer="0.3"/>
  <drawing r:id="rId5"/>
  <legacyDrawing r:id="rId6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AC1012"/>
  <sheetViews>
    <sheetView workbookViewId="0"/>
  </sheetViews>
  <sheetFormatPr baseColWidth="10" defaultColWidth="12.6640625" defaultRowHeight="15.75" customHeight="1"/>
  <cols>
    <col min="2" max="2" width="29.6640625" customWidth="1"/>
    <col min="4" max="4" width="4.83203125" customWidth="1"/>
    <col min="6" max="6" width="43.1640625" customWidth="1"/>
    <col min="8" max="8" width="5.1640625" customWidth="1"/>
    <col min="10" max="10" width="24.6640625" customWidth="1"/>
    <col min="12" max="12" width="4.33203125" customWidth="1"/>
    <col min="14" max="14" width="21.33203125" customWidth="1"/>
    <col min="16" max="16" width="4.83203125" customWidth="1"/>
    <col min="18" max="18" width="26.33203125" customWidth="1"/>
    <col min="20" max="20" width="4.83203125" customWidth="1"/>
    <col min="23" max="23" width="32.33203125" customWidth="1"/>
  </cols>
  <sheetData>
    <row r="1" spans="1:29" ht="17">
      <c r="A1" s="127" t="s">
        <v>2198</v>
      </c>
      <c r="B1" s="129">
        <v>45901</v>
      </c>
      <c r="C1" s="130"/>
      <c r="D1" s="127"/>
      <c r="E1" s="127"/>
      <c r="F1" s="129">
        <v>45902</v>
      </c>
      <c r="G1" s="130"/>
      <c r="H1" s="127"/>
      <c r="I1" s="127"/>
      <c r="J1" s="129">
        <v>45903</v>
      </c>
      <c r="K1" s="130"/>
      <c r="L1" s="127"/>
      <c r="M1" s="127"/>
      <c r="N1" s="129">
        <v>45904</v>
      </c>
      <c r="O1" s="130"/>
      <c r="P1" s="127"/>
      <c r="Q1" s="127"/>
      <c r="R1" s="129">
        <v>45905</v>
      </c>
      <c r="S1" s="130"/>
      <c r="T1" s="127"/>
      <c r="U1" s="146"/>
      <c r="V1" s="147" t="s">
        <v>2199</v>
      </c>
      <c r="W1" s="148"/>
      <c r="X1" s="148"/>
      <c r="Y1" s="130"/>
      <c r="Z1" s="12"/>
      <c r="AA1" s="12"/>
      <c r="AB1" s="12"/>
      <c r="AC1" s="12"/>
    </row>
    <row r="2" spans="1:29" ht="15.75" customHeight="1">
      <c r="A2" s="128"/>
      <c r="B2" s="26" t="s">
        <v>2200</v>
      </c>
      <c r="C2" s="2" t="s">
        <v>0</v>
      </c>
      <c r="D2" s="133"/>
      <c r="E2" s="128"/>
      <c r="F2" s="100" t="s">
        <v>2201</v>
      </c>
      <c r="G2" s="2" t="s">
        <v>0</v>
      </c>
      <c r="H2" s="133"/>
      <c r="I2" s="128"/>
      <c r="J2" s="100" t="s">
        <v>2202</v>
      </c>
      <c r="K2" s="2" t="s">
        <v>0</v>
      </c>
      <c r="L2" s="133"/>
      <c r="M2" s="128"/>
      <c r="N2" s="26" t="s">
        <v>2013</v>
      </c>
      <c r="O2" s="2" t="s">
        <v>0</v>
      </c>
      <c r="P2" s="133"/>
      <c r="Q2" s="128"/>
      <c r="R2" s="26" t="s">
        <v>137</v>
      </c>
      <c r="S2" s="3" t="s">
        <v>0</v>
      </c>
      <c r="T2" s="133"/>
      <c r="U2" s="128"/>
      <c r="V2" s="116" t="s">
        <v>41</v>
      </c>
      <c r="W2" s="116" t="s">
        <v>2203</v>
      </c>
      <c r="X2" s="116" t="s">
        <v>0</v>
      </c>
      <c r="Y2" s="2" t="s">
        <v>2204</v>
      </c>
      <c r="Z2" s="12"/>
      <c r="AA2" s="12"/>
      <c r="AB2" s="12"/>
      <c r="AC2" s="12"/>
    </row>
    <row r="3" spans="1:29" ht="15.75" customHeight="1">
      <c r="A3" s="5" t="s">
        <v>1</v>
      </c>
      <c r="B3" s="5" t="s">
        <v>2205</v>
      </c>
      <c r="C3" s="17">
        <v>150</v>
      </c>
      <c r="D3" s="133"/>
      <c r="E3" s="5" t="s">
        <v>1</v>
      </c>
      <c r="F3" s="2" t="s">
        <v>2206</v>
      </c>
      <c r="G3" s="2">
        <v>148</v>
      </c>
      <c r="H3" s="133"/>
      <c r="I3" s="5" t="s">
        <v>1</v>
      </c>
      <c r="J3" s="2" t="s">
        <v>2207</v>
      </c>
      <c r="K3" s="2">
        <v>130</v>
      </c>
      <c r="L3" s="133"/>
      <c r="M3" s="5" t="s">
        <v>1</v>
      </c>
      <c r="N3" s="2" t="s">
        <v>2074</v>
      </c>
      <c r="O3" s="2">
        <v>140</v>
      </c>
      <c r="P3" s="133"/>
      <c r="Q3" s="5" t="s">
        <v>1</v>
      </c>
      <c r="R3" s="2"/>
      <c r="S3" s="2"/>
      <c r="T3" s="133"/>
      <c r="U3" s="117" t="str">
        <f ca="1">IFERROR(__xludf.DUMMYFUNCTION("IFERROR(
VSTACK(
    {TEXT(B1, ""yyyy/mm/dd""),"""","""",""""},HSTACK(IF(SEQUENCE(ROWS(FILTER(A3:C38,C3:C38&gt;150)))=1,""""), FILTER(A3:C38,C3:C38&gt;150)),
    {TEXT(F1, ""yyyy/mm/dd""),"""","""",""""},HSTACK(IF(SEQUENCE(ROWS(FILTER(E3:G38,G3:G38&gt;150)))="&amp;"1,""""), FILTER(E3:G38,G3:G38&gt;150)),
    {TEXT(J1, ""yyyy/mm/dd""),"""","""",""""},HSTACK(IF(SEQUENCE(ROWS(FILTER(I3:K38,K3:K38&gt;150)))=1,""""), FILTER(I3:K38,K3:K38&gt;150)),
    {TEXT(N1, ""yyyy/mm/dd""),"""","""",""""},HSTACK(IF(SEQUENCE(ROWS(FILTER(M3:O38"&amp;",O3:O38&gt;150)))=1,""""), FILTER(M3:O38,O3:O38&gt;150)),
    {TEXT(R1, ""yyyy/mm/dd""),"""","""",""""},HSTACK(IF(SEQUENCE(ROWS(FILTER(Q3:S38,S3:S38&gt;150)))=1,""""), FILTER(Q3:S38,S3:S38&gt;150)
),""""
))"),"2025/09/01")</f>
        <v>2025/09/01</v>
      </c>
      <c r="V3" s="117" t="str">
        <f ca="1">IFERROR(__xludf.DUMMYFUNCTION("""COMPUTED_VALUE"""),"")</f>
        <v/>
      </c>
      <c r="W3" s="117" t="str">
        <f ca="1">IFERROR(__xludf.DUMMYFUNCTION("""COMPUTED_VALUE"""),"")</f>
        <v/>
      </c>
      <c r="X3" s="117" t="str">
        <f ca="1">IFERROR(__xludf.DUMMYFUNCTION("""COMPUTED_VALUE"""),"")</f>
        <v/>
      </c>
      <c r="Y3" s="2"/>
      <c r="Z3" s="12"/>
      <c r="AA3" s="12"/>
      <c r="AB3" s="12"/>
      <c r="AC3" s="12"/>
    </row>
    <row r="4" spans="1:29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1209</v>
      </c>
      <c r="S4" s="2">
        <v>140</v>
      </c>
      <c r="T4" s="133"/>
      <c r="U4" s="117" t="str">
        <f ca="1">IFERROR(__xludf.DUMMYFUNCTION("""COMPUTED_VALUE"""),"")</f>
        <v/>
      </c>
      <c r="V4" s="117" t="str">
        <f ca="1">IFERROR(__xludf.DUMMYFUNCTION("""COMPUTED_VALUE"""),"王庭恩")</f>
        <v>王庭恩</v>
      </c>
      <c r="W4" s="117" t="str">
        <f ca="1">IFERROR(__xludf.DUMMYFUNCTION("""COMPUTED_VALUE"""),"好吃雞肉飯(有配菜)+單點雞肉")</f>
        <v>好吃雞肉飯(有配菜)+單點雞肉</v>
      </c>
      <c r="X4" s="117">
        <f ca="1">IFERROR(__xludf.DUMMYFUNCTION("""COMPUTED_VALUE"""),185)</f>
        <v>185</v>
      </c>
      <c r="Y4" s="2" t="b">
        <v>1</v>
      </c>
      <c r="Z4" s="12"/>
      <c r="AA4" s="12"/>
      <c r="AB4" s="12"/>
      <c r="AC4" s="12"/>
    </row>
    <row r="5" spans="1:29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 t="s">
        <v>2208</v>
      </c>
      <c r="K5" s="2">
        <v>120</v>
      </c>
      <c r="L5" s="133"/>
      <c r="M5" s="5" t="s">
        <v>3</v>
      </c>
      <c r="N5" s="2" t="s">
        <v>2074</v>
      </c>
      <c r="O5" s="2">
        <v>140</v>
      </c>
      <c r="P5" s="133"/>
      <c r="Q5" s="5" t="s">
        <v>3</v>
      </c>
      <c r="R5" s="2"/>
      <c r="S5" s="2"/>
      <c r="T5" s="133"/>
      <c r="U5" s="117" t="str">
        <f ca="1">IFERROR(__xludf.DUMMYFUNCTION("""COMPUTED_VALUE"""),"2025/09/02")</f>
        <v>2025/09/02</v>
      </c>
      <c r="V5" s="117" t="str">
        <f ca="1">IFERROR(__xludf.DUMMYFUNCTION("""COMPUTED_VALUE"""),"")</f>
        <v/>
      </c>
      <c r="W5" s="117" t="str">
        <f ca="1">IFERROR(__xludf.DUMMYFUNCTION("""COMPUTED_VALUE"""),"")</f>
        <v/>
      </c>
      <c r="X5" s="117" t="str">
        <f ca="1">IFERROR(__xludf.DUMMYFUNCTION("""COMPUTED_VALUE"""),"")</f>
        <v/>
      </c>
      <c r="Y5" s="2" t="b">
        <v>0</v>
      </c>
      <c r="Z5" s="12"/>
      <c r="AA5" s="12"/>
      <c r="AB5" s="12"/>
      <c r="AC5" s="12"/>
    </row>
    <row r="6" spans="1:29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 t="s">
        <v>2209</v>
      </c>
      <c r="K6" s="2">
        <v>150</v>
      </c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133"/>
      <c r="U6" s="117" t="str">
        <f ca="1">IFERROR(__xludf.DUMMYFUNCTION("""COMPUTED_VALUE"""),"")</f>
        <v/>
      </c>
      <c r="V6" s="117" t="str">
        <f ca="1">IFERROR(__xludf.DUMMYFUNCTION("""COMPUTED_VALUE"""),"簡珮珊")</f>
        <v>簡珮珊</v>
      </c>
      <c r="W6" s="117" t="str">
        <f ca="1">IFERROR(__xludf.DUMMYFUNCTION("""COMPUTED_VALUE"""),"椒麻雞飯+香滷鴨蛋")</f>
        <v>椒麻雞飯+香滷鴨蛋</v>
      </c>
      <c r="X6" s="117">
        <f ca="1">IFERROR(__xludf.DUMMYFUNCTION("""COMPUTED_VALUE"""),157)</f>
        <v>157</v>
      </c>
      <c r="Y6" s="2" t="b">
        <v>0</v>
      </c>
      <c r="Z6" s="12"/>
      <c r="AA6" s="12"/>
      <c r="AB6" s="12"/>
      <c r="AC6" s="12"/>
    </row>
    <row r="7" spans="1:29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133"/>
      <c r="U7" s="117" t="str">
        <f ca="1">IFERROR(__xludf.DUMMYFUNCTION("""COMPUTED_VALUE"""),"2025/09/03")</f>
        <v>2025/09/03</v>
      </c>
      <c r="V7" s="117" t="str">
        <f ca="1">IFERROR(__xludf.DUMMYFUNCTION("""COMPUTED_VALUE"""),"")</f>
        <v/>
      </c>
      <c r="W7" s="117" t="str">
        <f ca="1">IFERROR(__xludf.DUMMYFUNCTION("""COMPUTED_VALUE"""),"")</f>
        <v/>
      </c>
      <c r="X7" s="117" t="str">
        <f ca="1">IFERROR(__xludf.DUMMYFUNCTION("""COMPUTED_VALUE"""),"")</f>
        <v/>
      </c>
      <c r="Y7" s="2" t="b">
        <v>0</v>
      </c>
      <c r="Z7" s="12"/>
      <c r="AA7" s="12"/>
      <c r="AB7" s="12"/>
      <c r="AC7" s="12"/>
    </row>
    <row r="8" spans="1:29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133"/>
      <c r="U8" s="117"/>
      <c r="V8" s="117"/>
      <c r="W8" s="117"/>
      <c r="X8" s="117"/>
      <c r="Y8" s="2" t="b">
        <v>0</v>
      </c>
      <c r="Z8" s="12"/>
      <c r="AA8" s="12"/>
      <c r="AB8" s="12"/>
      <c r="AC8" s="12"/>
    </row>
    <row r="9" spans="1:29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133"/>
      <c r="U9" s="117" t="str">
        <f ca="1">IFERROR(__xludf.DUMMYFUNCTION("""COMPUTED_VALUE"""),"2025/09/04")</f>
        <v>2025/09/04</v>
      </c>
      <c r="V9" s="117" t="str">
        <f ca="1">IFERROR(__xludf.DUMMYFUNCTION("""COMPUTED_VALUE"""),"")</f>
        <v/>
      </c>
      <c r="W9" s="117" t="str">
        <f ca="1">IFERROR(__xludf.DUMMYFUNCTION("""COMPUTED_VALUE"""),"")</f>
        <v/>
      </c>
      <c r="X9" s="117" t="str">
        <f ca="1">IFERROR(__xludf.DUMMYFUNCTION("""COMPUTED_VALUE"""),"")</f>
        <v/>
      </c>
      <c r="Y9" s="2" t="b">
        <v>0</v>
      </c>
      <c r="Z9" s="12"/>
      <c r="AA9" s="12"/>
      <c r="AB9" s="12"/>
      <c r="AC9" s="12"/>
    </row>
    <row r="10" spans="1:29" ht="15.75" customHeight="1">
      <c r="A10" s="5" t="s">
        <v>8</v>
      </c>
      <c r="B10" s="5" t="s">
        <v>2210</v>
      </c>
      <c r="C10" s="17">
        <v>150</v>
      </c>
      <c r="D10" s="133"/>
      <c r="E10" s="5" t="s">
        <v>8</v>
      </c>
      <c r="F10" s="2" t="s">
        <v>2211</v>
      </c>
      <c r="G10" s="2">
        <v>148</v>
      </c>
      <c r="H10" s="133"/>
      <c r="I10" s="5" t="s">
        <v>8</v>
      </c>
      <c r="J10" s="2" t="s">
        <v>2212</v>
      </c>
      <c r="K10" s="2">
        <v>140</v>
      </c>
      <c r="L10" s="133"/>
      <c r="M10" s="5" t="s">
        <v>8</v>
      </c>
      <c r="N10" s="2" t="s">
        <v>2066</v>
      </c>
      <c r="O10" s="2">
        <v>150</v>
      </c>
      <c r="P10" s="133"/>
      <c r="Q10" s="5" t="s">
        <v>8</v>
      </c>
      <c r="R10" s="2" t="s">
        <v>2213</v>
      </c>
      <c r="S10" s="2">
        <v>150</v>
      </c>
      <c r="T10" s="133"/>
      <c r="U10" s="117" t="str">
        <f ca="1">IFERROR(__xludf.DUMMYFUNCTION("""COMPUTED_VALUE"""),"")</f>
        <v/>
      </c>
      <c r="V10" s="117" t="str">
        <f ca="1">IFERROR(__xludf.DUMMYFUNCTION("""COMPUTED_VALUE"""),"王庭恩")</f>
        <v>王庭恩</v>
      </c>
      <c r="W10" s="117" t="str">
        <f ca="1">IFERROR(__xludf.DUMMYFUNCTION("""COMPUTED_VALUE"""),"日式厚切豬排")</f>
        <v>日式厚切豬排</v>
      </c>
      <c r="X10" s="117">
        <f ca="1">IFERROR(__xludf.DUMMYFUNCTION("""COMPUTED_VALUE"""),160)</f>
        <v>160</v>
      </c>
      <c r="Y10" s="2" t="b">
        <v>1</v>
      </c>
      <c r="Z10" s="12"/>
      <c r="AA10" s="12"/>
      <c r="AB10" s="12"/>
      <c r="AC10" s="12"/>
    </row>
    <row r="11" spans="1:29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133"/>
      <c r="U11" s="117"/>
      <c r="V11" s="117" t="str">
        <f ca="1">IFERROR(__xludf.DUMMYFUNCTION("""COMPUTED_VALUE"""),"張巧儒")</f>
        <v>張巧儒</v>
      </c>
      <c r="W11" s="117" t="str">
        <f ca="1">IFERROR(__xludf.DUMMYFUNCTION("""COMPUTED_VALUE"""),"日式厚切豬排")</f>
        <v>日式厚切豬排</v>
      </c>
      <c r="X11" s="117">
        <f ca="1">IFERROR(__xludf.DUMMYFUNCTION("""COMPUTED_VALUE"""),160)</f>
        <v>160</v>
      </c>
      <c r="Y11" s="2" t="b">
        <v>0</v>
      </c>
      <c r="Z11" s="12"/>
      <c r="AA11" s="12"/>
      <c r="AB11" s="12"/>
      <c r="AC11" s="12"/>
    </row>
    <row r="12" spans="1:29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133"/>
      <c r="U12" s="117"/>
      <c r="V12" s="117" t="str">
        <f ca="1">IFERROR(__xludf.DUMMYFUNCTION("""COMPUTED_VALUE"""),"鄧仕良")</f>
        <v>鄧仕良</v>
      </c>
      <c r="W12" s="117" t="str">
        <f ca="1">IFERROR(__xludf.DUMMYFUNCTION("""COMPUTED_VALUE"""),"日式厚切豬排")</f>
        <v>日式厚切豬排</v>
      </c>
      <c r="X12" s="117">
        <f ca="1">IFERROR(__xludf.DUMMYFUNCTION("""COMPUTED_VALUE"""),160)</f>
        <v>160</v>
      </c>
      <c r="Y12" s="2" t="b">
        <v>1</v>
      </c>
      <c r="Z12" s="12"/>
      <c r="AA12" s="12"/>
      <c r="AB12" s="12"/>
      <c r="AC12" s="12"/>
    </row>
    <row r="13" spans="1:29" ht="15.75" customHeight="1">
      <c r="A13" s="5" t="s">
        <v>11</v>
      </c>
      <c r="B13" s="5" t="s">
        <v>2214</v>
      </c>
      <c r="C13" s="17">
        <v>150</v>
      </c>
      <c r="D13" s="133"/>
      <c r="E13" s="5" t="s">
        <v>11</v>
      </c>
      <c r="F13" s="2" t="s">
        <v>2206</v>
      </c>
      <c r="G13" s="2">
        <v>148</v>
      </c>
      <c r="H13" s="133"/>
      <c r="I13" s="5" t="s">
        <v>11</v>
      </c>
      <c r="J13" s="2" t="s">
        <v>2215</v>
      </c>
      <c r="K13" s="2">
        <v>150</v>
      </c>
      <c r="L13" s="133"/>
      <c r="M13" s="5" t="s">
        <v>11</v>
      </c>
      <c r="N13" s="2" t="s">
        <v>2066</v>
      </c>
      <c r="O13" s="2">
        <v>150</v>
      </c>
      <c r="P13" s="133"/>
      <c r="Q13" s="5" t="s">
        <v>11</v>
      </c>
      <c r="R13" s="2" t="s">
        <v>2216</v>
      </c>
      <c r="S13" s="2">
        <v>120</v>
      </c>
      <c r="T13" s="133"/>
      <c r="U13" s="117" t="str">
        <f ca="1">IFERROR(__xludf.DUMMYFUNCTION("""COMPUTED_VALUE"""),"2025/09/05")</f>
        <v>2025/09/05</v>
      </c>
      <c r="V13" s="117" t="str">
        <f ca="1">IFERROR(__xludf.DUMMYFUNCTION("""COMPUTED_VALUE"""),"")</f>
        <v/>
      </c>
      <c r="W13" s="117" t="str">
        <f ca="1">IFERROR(__xludf.DUMMYFUNCTION("""COMPUTED_VALUE"""),"")</f>
        <v/>
      </c>
      <c r="X13" s="117" t="str">
        <f ca="1">IFERROR(__xludf.DUMMYFUNCTION("""COMPUTED_VALUE"""),"")</f>
        <v/>
      </c>
      <c r="Y13" s="2" t="b">
        <v>0</v>
      </c>
      <c r="Z13" s="12"/>
      <c r="AA13" s="12"/>
      <c r="AB13" s="12"/>
      <c r="AC13" s="12"/>
    </row>
    <row r="14" spans="1:29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133"/>
      <c r="U14" s="117" t="str">
        <f ca="1">IFERROR(__xludf.DUMMYFUNCTION("""COMPUTED_VALUE"""),"")</f>
        <v/>
      </c>
      <c r="V14" s="117" t="str">
        <f ca="1">IFERROR(__xludf.DUMMYFUNCTION("""COMPUTED_VALUE"""),"胡裕晟")</f>
        <v>胡裕晟</v>
      </c>
      <c r="W14" s="117" t="str">
        <f ca="1">IFERROR(__xludf.DUMMYFUNCTION("""COMPUTED_VALUE"""),"叉燒油雞飯+燒肉一兩")</f>
        <v>叉燒油雞飯+燒肉一兩</v>
      </c>
      <c r="X14" s="117">
        <f ca="1">IFERROR(__xludf.DUMMYFUNCTION("""COMPUTED_VALUE"""),155)</f>
        <v>155</v>
      </c>
      <c r="Y14" s="2" t="b">
        <v>0</v>
      </c>
      <c r="Z14" s="12"/>
      <c r="AA14" s="12"/>
      <c r="AB14" s="12"/>
      <c r="AC14" s="12"/>
    </row>
    <row r="15" spans="1:29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2066</v>
      </c>
      <c r="O15" s="2">
        <v>150</v>
      </c>
      <c r="P15" s="133"/>
      <c r="Q15" s="5" t="s">
        <v>13</v>
      </c>
      <c r="R15" s="2"/>
      <c r="S15" s="2"/>
      <c r="T15" s="133"/>
      <c r="U15" s="117" t="str">
        <f ca="1">IFERROR(__xludf.DUMMYFUNCTION("""COMPUTED_VALUE"""),"")</f>
        <v/>
      </c>
      <c r="V15" s="117"/>
      <c r="W15" s="117"/>
      <c r="X15" s="117"/>
      <c r="Y15" s="2" t="b">
        <v>0</v>
      </c>
      <c r="Z15" s="12"/>
      <c r="AA15" s="12"/>
      <c r="AB15" s="12"/>
      <c r="AC15" s="12"/>
    </row>
    <row r="16" spans="1:29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133"/>
      <c r="U16" s="117"/>
      <c r="V16" s="117"/>
      <c r="W16" s="117"/>
      <c r="X16" s="117"/>
      <c r="Y16" s="2" t="b">
        <v>0</v>
      </c>
      <c r="Z16" s="12"/>
      <c r="AA16" s="12"/>
      <c r="AB16" s="12"/>
      <c r="AC16" s="12"/>
    </row>
    <row r="17" spans="1:29" ht="15.75" customHeight="1">
      <c r="A17" s="5" t="s">
        <v>15</v>
      </c>
      <c r="B17" s="5" t="s">
        <v>2205</v>
      </c>
      <c r="C17" s="17">
        <v>150</v>
      </c>
      <c r="D17" s="133"/>
      <c r="E17" s="5" t="s">
        <v>15</v>
      </c>
      <c r="F17" s="2" t="s">
        <v>370</v>
      </c>
      <c r="G17" s="2">
        <v>120</v>
      </c>
      <c r="H17" s="133"/>
      <c r="I17" s="5" t="s">
        <v>15</v>
      </c>
      <c r="J17" s="2" t="s">
        <v>2217</v>
      </c>
      <c r="K17" s="2">
        <v>140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133"/>
      <c r="U17" s="117"/>
      <c r="V17" s="117"/>
      <c r="W17" s="117"/>
      <c r="X17" s="117"/>
      <c r="Y17" s="2" t="b">
        <v>0</v>
      </c>
      <c r="Z17" s="12"/>
      <c r="AA17" s="12"/>
      <c r="AB17" s="12"/>
      <c r="AC17" s="12"/>
    </row>
    <row r="18" spans="1:29" ht="15.75" customHeight="1">
      <c r="A18" s="5" t="s">
        <v>16</v>
      </c>
      <c r="B18" s="5" t="s">
        <v>2218</v>
      </c>
      <c r="C18" s="17">
        <v>75</v>
      </c>
      <c r="D18" s="133"/>
      <c r="E18" s="5" t="s">
        <v>16</v>
      </c>
      <c r="F18" s="2" t="s">
        <v>2219</v>
      </c>
      <c r="G18" s="2">
        <v>100</v>
      </c>
      <c r="H18" s="133"/>
      <c r="I18" s="5" t="s">
        <v>16</v>
      </c>
      <c r="J18" s="2" t="s">
        <v>2215</v>
      </c>
      <c r="K18" s="2">
        <v>150</v>
      </c>
      <c r="L18" s="133"/>
      <c r="M18" s="5" t="s">
        <v>16</v>
      </c>
      <c r="N18" s="2" t="s">
        <v>2220</v>
      </c>
      <c r="O18" s="2">
        <v>150</v>
      </c>
      <c r="P18" s="133"/>
      <c r="Q18" s="5" t="s">
        <v>16</v>
      </c>
      <c r="R18" s="2" t="s">
        <v>1209</v>
      </c>
      <c r="S18" s="2">
        <v>140</v>
      </c>
      <c r="T18" s="133"/>
      <c r="U18" s="117"/>
      <c r="V18" s="117"/>
      <c r="W18" s="117"/>
      <c r="X18" s="117"/>
      <c r="Y18" s="2" t="b">
        <v>0</v>
      </c>
      <c r="Z18" s="12"/>
      <c r="AA18" s="12"/>
      <c r="AB18" s="12"/>
      <c r="AC18" s="12"/>
    </row>
    <row r="19" spans="1:29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133"/>
      <c r="U19" s="117"/>
      <c r="V19" s="117"/>
      <c r="W19" s="117"/>
      <c r="X19" s="117"/>
      <c r="Y19" s="2" t="b">
        <v>0</v>
      </c>
      <c r="Z19" s="12"/>
      <c r="AA19" s="12"/>
      <c r="AB19" s="12"/>
      <c r="AC19" s="12"/>
    </row>
    <row r="20" spans="1:29" ht="15.75" customHeight="1">
      <c r="A20" s="18" t="s">
        <v>18</v>
      </c>
      <c r="B20" s="5" t="s">
        <v>2221</v>
      </c>
      <c r="C20" s="25">
        <v>185</v>
      </c>
      <c r="D20" s="133"/>
      <c r="E20" s="5" t="s">
        <v>18</v>
      </c>
      <c r="F20" s="2" t="s">
        <v>796</v>
      </c>
      <c r="G20" s="2">
        <v>128</v>
      </c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2021</v>
      </c>
      <c r="O20" s="25">
        <v>160</v>
      </c>
      <c r="P20" s="133"/>
      <c r="Q20" s="5" t="s">
        <v>18</v>
      </c>
      <c r="R20" s="2" t="s">
        <v>1209</v>
      </c>
      <c r="S20" s="2">
        <v>140</v>
      </c>
      <c r="T20" s="133"/>
      <c r="U20" s="117"/>
      <c r="V20" s="117"/>
      <c r="W20" s="117"/>
      <c r="X20" s="117"/>
      <c r="Y20" s="2" t="b">
        <v>0</v>
      </c>
      <c r="Z20" s="12"/>
      <c r="AA20" s="12"/>
      <c r="AB20" s="12"/>
      <c r="AC20" s="12"/>
    </row>
    <row r="21" spans="1:29" ht="15.75" customHeight="1">
      <c r="A21" s="5" t="s">
        <v>19</v>
      </c>
      <c r="B21" s="2" t="s">
        <v>2222</v>
      </c>
      <c r="C21" s="2">
        <v>145</v>
      </c>
      <c r="D21" s="133"/>
      <c r="E21" s="5" t="s">
        <v>19</v>
      </c>
      <c r="F21" s="2" t="s">
        <v>2223</v>
      </c>
      <c r="G21" s="2">
        <v>119</v>
      </c>
      <c r="H21" s="133"/>
      <c r="I21" s="5" t="s">
        <v>19</v>
      </c>
      <c r="J21" s="2" t="s">
        <v>2224</v>
      </c>
      <c r="K21" s="2">
        <v>130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133"/>
      <c r="U21" s="117"/>
      <c r="V21" s="117"/>
      <c r="W21" s="117"/>
      <c r="X21" s="117"/>
      <c r="Y21" s="2" t="b">
        <v>0</v>
      </c>
      <c r="Z21" s="12"/>
      <c r="AA21" s="12"/>
      <c r="AB21" s="12"/>
      <c r="AC21" s="12"/>
    </row>
    <row r="22" spans="1:29" ht="15.75" customHeight="1">
      <c r="A22" s="5" t="s">
        <v>20</v>
      </c>
      <c r="B22" s="2" t="s">
        <v>2225</v>
      </c>
      <c r="C22" s="2">
        <v>115</v>
      </c>
      <c r="D22" s="133"/>
      <c r="E22" s="5" t="s">
        <v>20</v>
      </c>
      <c r="F22" s="2" t="s">
        <v>2226</v>
      </c>
      <c r="G22" s="2">
        <v>150</v>
      </c>
      <c r="H22" s="133"/>
      <c r="I22" s="5" t="s">
        <v>20</v>
      </c>
      <c r="J22" s="2" t="s">
        <v>2227</v>
      </c>
      <c r="K22" s="2">
        <v>145</v>
      </c>
      <c r="L22" s="133"/>
      <c r="M22" s="5" t="s">
        <v>20</v>
      </c>
      <c r="N22" s="2" t="s">
        <v>2220</v>
      </c>
      <c r="O22" s="2">
        <v>150</v>
      </c>
      <c r="P22" s="133"/>
      <c r="Q22" s="5" t="s">
        <v>20</v>
      </c>
      <c r="R22" s="2" t="s">
        <v>1194</v>
      </c>
      <c r="S22" s="2">
        <v>140</v>
      </c>
      <c r="T22" s="133"/>
      <c r="U22" s="117"/>
      <c r="V22" s="117"/>
      <c r="W22" s="117"/>
      <c r="X22" s="117"/>
      <c r="Y22" s="2" t="b">
        <v>0</v>
      </c>
      <c r="Z22" s="12"/>
      <c r="AA22" s="12"/>
      <c r="AB22" s="12"/>
      <c r="AC22" s="12"/>
    </row>
    <row r="23" spans="1:29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133"/>
      <c r="U23" s="117"/>
      <c r="V23" s="117"/>
      <c r="W23" s="117"/>
      <c r="X23" s="117"/>
      <c r="Y23" s="2" t="b">
        <v>0</v>
      </c>
      <c r="Z23" s="12"/>
      <c r="AA23" s="12"/>
      <c r="AB23" s="12"/>
      <c r="AC23" s="12"/>
    </row>
    <row r="24" spans="1:29" ht="15.75" customHeight="1">
      <c r="A24" s="5" t="s">
        <v>22</v>
      </c>
      <c r="B24" s="5" t="s">
        <v>2205</v>
      </c>
      <c r="C24" s="17">
        <v>150</v>
      </c>
      <c r="D24" s="133"/>
      <c r="E24" s="5" t="s">
        <v>22</v>
      </c>
      <c r="F24" s="2" t="s">
        <v>511</v>
      </c>
      <c r="G24" s="25">
        <f>138+19</f>
        <v>157</v>
      </c>
      <c r="H24" s="133"/>
      <c r="I24" s="5" t="s">
        <v>22</v>
      </c>
      <c r="J24" s="2" t="s">
        <v>1858</v>
      </c>
      <c r="K24" s="2">
        <f>110+40</f>
        <v>150</v>
      </c>
      <c r="L24" s="133"/>
      <c r="M24" s="5" t="s">
        <v>22</v>
      </c>
      <c r="N24" s="2" t="s">
        <v>52</v>
      </c>
      <c r="O24" s="25">
        <v>0</v>
      </c>
      <c r="P24" s="133"/>
      <c r="Q24" s="5" t="s">
        <v>22</v>
      </c>
      <c r="R24" s="2"/>
      <c r="S24" s="25"/>
      <c r="T24" s="133"/>
      <c r="U24" s="117"/>
      <c r="V24" s="117"/>
      <c r="W24" s="117"/>
      <c r="X24" s="117"/>
      <c r="Y24" s="2" t="b">
        <v>0</v>
      </c>
      <c r="Z24" s="12"/>
      <c r="AA24" s="12"/>
      <c r="AB24" s="12"/>
      <c r="AC24" s="12"/>
    </row>
    <row r="25" spans="1:29" ht="15.75" customHeight="1">
      <c r="A25" s="5" t="s">
        <v>23</v>
      </c>
      <c r="B25" s="5" t="s">
        <v>2205</v>
      </c>
      <c r="C25" s="17">
        <v>150</v>
      </c>
      <c r="D25" s="133"/>
      <c r="E25" s="5" t="s">
        <v>23</v>
      </c>
      <c r="F25" s="2" t="s">
        <v>796</v>
      </c>
      <c r="G25" s="2">
        <v>138</v>
      </c>
      <c r="H25" s="133"/>
      <c r="I25" s="5" t="s">
        <v>23</v>
      </c>
      <c r="J25" s="2" t="s">
        <v>2228</v>
      </c>
      <c r="K25" s="2">
        <v>130</v>
      </c>
      <c r="L25" s="133"/>
      <c r="M25" s="5" t="s">
        <v>23</v>
      </c>
      <c r="N25" s="2" t="s">
        <v>2021</v>
      </c>
      <c r="O25" s="25">
        <v>160</v>
      </c>
      <c r="P25" s="133"/>
      <c r="Q25" s="5" t="s">
        <v>23</v>
      </c>
      <c r="R25" s="2" t="s">
        <v>2229</v>
      </c>
      <c r="S25" s="2">
        <v>140</v>
      </c>
      <c r="T25" s="133"/>
      <c r="U25" s="117"/>
      <c r="V25" s="117"/>
      <c r="W25" s="117"/>
      <c r="X25" s="117"/>
      <c r="Y25" s="2" t="b">
        <v>0</v>
      </c>
      <c r="Z25" s="12"/>
      <c r="AA25" s="12"/>
      <c r="AB25" s="12"/>
      <c r="AC25" s="12"/>
    </row>
    <row r="26" spans="1:29" ht="15.75" customHeight="1">
      <c r="A26" s="5" t="s">
        <v>24</v>
      </c>
      <c r="B26" s="2" t="s">
        <v>2230</v>
      </c>
      <c r="C26" s="2">
        <v>145</v>
      </c>
      <c r="D26" s="133"/>
      <c r="E26" s="5" t="s">
        <v>24</v>
      </c>
      <c r="F26" s="2" t="s">
        <v>796</v>
      </c>
      <c r="G26" s="2">
        <v>138</v>
      </c>
      <c r="H26" s="133"/>
      <c r="I26" s="5" t="s">
        <v>24</v>
      </c>
      <c r="J26" s="2" t="s">
        <v>2231</v>
      </c>
      <c r="K26" s="2">
        <v>150</v>
      </c>
      <c r="L26" s="133"/>
      <c r="M26" s="5" t="s">
        <v>24</v>
      </c>
      <c r="N26" s="2" t="s">
        <v>2074</v>
      </c>
      <c r="O26" s="2">
        <v>140</v>
      </c>
      <c r="P26" s="133"/>
      <c r="Q26" s="5" t="s">
        <v>24</v>
      </c>
      <c r="R26" s="2" t="s">
        <v>1396</v>
      </c>
      <c r="S26" s="2">
        <v>100</v>
      </c>
      <c r="T26" s="133"/>
      <c r="U26" s="117"/>
      <c r="V26" s="117"/>
      <c r="W26" s="117"/>
      <c r="X26" s="117"/>
      <c r="Y26" s="2" t="b">
        <v>0</v>
      </c>
      <c r="Z26" s="12"/>
      <c r="AA26" s="12"/>
      <c r="AB26" s="12"/>
      <c r="AC26" s="12"/>
    </row>
    <row r="27" spans="1:29" ht="15.75" customHeight="1">
      <c r="A27" s="5" t="s">
        <v>25</v>
      </c>
      <c r="B27" s="2"/>
      <c r="C27" s="2"/>
      <c r="D27" s="133"/>
      <c r="E27" s="5" t="s">
        <v>25</v>
      </c>
      <c r="F27" s="2" t="s">
        <v>2226</v>
      </c>
      <c r="G27" s="2">
        <v>128</v>
      </c>
      <c r="H27" s="133"/>
      <c r="I27" s="5" t="s">
        <v>25</v>
      </c>
      <c r="J27" s="2" t="s">
        <v>1858</v>
      </c>
      <c r="K27" s="2">
        <f>110+40</f>
        <v>150</v>
      </c>
      <c r="L27" s="133"/>
      <c r="M27" s="5" t="s">
        <v>25</v>
      </c>
      <c r="N27" s="2" t="s">
        <v>2074</v>
      </c>
      <c r="O27" s="2">
        <v>140</v>
      </c>
      <c r="P27" s="133"/>
      <c r="Q27" s="5" t="s">
        <v>25</v>
      </c>
      <c r="R27" s="2" t="s">
        <v>1209</v>
      </c>
      <c r="S27" s="2">
        <v>140</v>
      </c>
      <c r="T27" s="133"/>
      <c r="U27" s="117"/>
      <c r="V27" s="117"/>
      <c r="W27" s="117"/>
      <c r="X27" s="117"/>
      <c r="Y27" s="2" t="b">
        <v>0</v>
      </c>
      <c r="Z27" s="12"/>
      <c r="AA27" s="12"/>
      <c r="AB27" s="12"/>
      <c r="AC27" s="12"/>
    </row>
    <row r="28" spans="1:29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133"/>
      <c r="U28" s="117"/>
      <c r="V28" s="117"/>
      <c r="W28" s="117"/>
      <c r="X28" s="117"/>
      <c r="Y28" s="2" t="b">
        <v>0</v>
      </c>
      <c r="Z28" s="12"/>
      <c r="AA28" s="12"/>
      <c r="AB28" s="12"/>
      <c r="AC28" s="12"/>
    </row>
    <row r="29" spans="1:29" ht="15.75" customHeight="1">
      <c r="A29" s="5" t="s">
        <v>27</v>
      </c>
      <c r="B29" s="2" t="s">
        <v>2232</v>
      </c>
      <c r="C29" s="2">
        <v>150</v>
      </c>
      <c r="D29" s="133"/>
      <c r="E29" s="5" t="s">
        <v>27</v>
      </c>
      <c r="F29" s="2" t="s">
        <v>2233</v>
      </c>
      <c r="G29" s="2">
        <v>134</v>
      </c>
      <c r="H29" s="133"/>
      <c r="I29" s="5" t="s">
        <v>27</v>
      </c>
      <c r="J29" s="2" t="s">
        <v>2234</v>
      </c>
      <c r="K29" s="2">
        <v>129</v>
      </c>
      <c r="L29" s="133"/>
      <c r="M29" s="5" t="s">
        <v>27</v>
      </c>
      <c r="N29" s="2" t="s">
        <v>2235</v>
      </c>
      <c r="O29" s="2">
        <v>140</v>
      </c>
      <c r="P29" s="133"/>
      <c r="Q29" s="5" t="s">
        <v>27</v>
      </c>
      <c r="R29" s="2" t="s">
        <v>2236</v>
      </c>
      <c r="S29" s="2">
        <v>140</v>
      </c>
      <c r="T29" s="133"/>
      <c r="U29" s="117"/>
      <c r="V29" s="117"/>
      <c r="W29" s="117"/>
      <c r="X29" s="117"/>
      <c r="Y29" s="2" t="b">
        <v>0</v>
      </c>
      <c r="Z29" s="12"/>
      <c r="AA29" s="12"/>
      <c r="AB29" s="12"/>
      <c r="AC29" s="12"/>
    </row>
    <row r="30" spans="1:29" ht="15.75" customHeight="1">
      <c r="A30" s="5" t="s">
        <v>28</v>
      </c>
      <c r="B30" s="2" t="s">
        <v>2237</v>
      </c>
      <c r="C30" s="2">
        <v>140</v>
      </c>
      <c r="D30" s="133"/>
      <c r="E30" s="5" t="s">
        <v>28</v>
      </c>
      <c r="F30" s="2" t="s">
        <v>1193</v>
      </c>
      <c r="G30" s="2">
        <v>120</v>
      </c>
      <c r="H30" s="133"/>
      <c r="I30" s="5" t="s">
        <v>28</v>
      </c>
      <c r="J30" s="2" t="s">
        <v>72</v>
      </c>
      <c r="K30" s="2"/>
      <c r="L30" s="133"/>
      <c r="M30" s="5" t="s">
        <v>28</v>
      </c>
      <c r="N30" s="2" t="s">
        <v>72</v>
      </c>
      <c r="O30" s="2"/>
      <c r="P30" s="133"/>
      <c r="Q30" s="5" t="s">
        <v>28</v>
      </c>
      <c r="R30" s="2" t="s">
        <v>72</v>
      </c>
      <c r="S30" s="2"/>
      <c r="T30" s="133"/>
      <c r="U30" s="117"/>
      <c r="V30" s="117"/>
      <c r="W30" s="117"/>
      <c r="X30" s="117"/>
      <c r="Y30" s="2" t="b">
        <v>0</v>
      </c>
      <c r="Z30" s="12"/>
      <c r="AA30" s="12"/>
      <c r="AB30" s="12"/>
      <c r="AC30" s="12"/>
    </row>
    <row r="31" spans="1:29" ht="15.75" customHeight="1">
      <c r="A31" s="5" t="s">
        <v>29</v>
      </c>
      <c r="B31" s="2" t="s">
        <v>2237</v>
      </c>
      <c r="C31" s="2">
        <v>140</v>
      </c>
      <c r="D31" s="133"/>
      <c r="E31" s="5" t="s">
        <v>29</v>
      </c>
      <c r="F31" s="2" t="s">
        <v>796</v>
      </c>
      <c r="G31" s="2">
        <v>138</v>
      </c>
      <c r="H31" s="133"/>
      <c r="I31" s="5" t="s">
        <v>29</v>
      </c>
      <c r="J31" s="2" t="s">
        <v>2207</v>
      </c>
      <c r="K31" s="2">
        <v>130</v>
      </c>
      <c r="L31" s="133"/>
      <c r="M31" s="5" t="s">
        <v>29</v>
      </c>
      <c r="N31" s="2" t="s">
        <v>2021</v>
      </c>
      <c r="O31" s="25">
        <v>160</v>
      </c>
      <c r="P31" s="133"/>
      <c r="Q31" s="5" t="s">
        <v>29</v>
      </c>
      <c r="R31" s="2" t="s">
        <v>1209</v>
      </c>
      <c r="S31" s="2">
        <v>140</v>
      </c>
      <c r="T31" s="133"/>
      <c r="U31" s="117"/>
      <c r="V31" s="117"/>
      <c r="W31" s="117"/>
      <c r="X31" s="117"/>
      <c r="Y31" s="2" t="b">
        <v>0</v>
      </c>
      <c r="Z31" s="12"/>
      <c r="AA31" s="12"/>
      <c r="AB31" s="12"/>
      <c r="AC31" s="12"/>
    </row>
    <row r="32" spans="1:29" ht="15.75" customHeight="1">
      <c r="A32" s="5" t="s">
        <v>30</v>
      </c>
      <c r="B32" s="2" t="s">
        <v>2238</v>
      </c>
      <c r="C32" s="2">
        <v>145</v>
      </c>
      <c r="D32" s="133"/>
      <c r="E32" s="5" t="s">
        <v>30</v>
      </c>
      <c r="F32" s="2" t="s">
        <v>2239</v>
      </c>
      <c r="G32" s="2">
        <v>144</v>
      </c>
      <c r="H32" s="133"/>
      <c r="I32" s="5" t="s">
        <v>30</v>
      </c>
      <c r="J32" s="2" t="s">
        <v>2240</v>
      </c>
      <c r="K32" s="2">
        <v>140</v>
      </c>
      <c r="L32" s="133"/>
      <c r="M32" s="5" t="s">
        <v>30</v>
      </c>
      <c r="N32" s="2" t="s">
        <v>2235</v>
      </c>
      <c r="O32" s="2">
        <v>140</v>
      </c>
      <c r="P32" s="133"/>
      <c r="Q32" s="5" t="s">
        <v>30</v>
      </c>
      <c r="R32" s="2" t="s">
        <v>2241</v>
      </c>
      <c r="S32" s="2">
        <v>140</v>
      </c>
      <c r="T32" s="133"/>
      <c r="U32" s="117"/>
      <c r="V32" s="117"/>
      <c r="W32" s="117"/>
      <c r="X32" s="117"/>
      <c r="Y32" s="2" t="b">
        <v>0</v>
      </c>
      <c r="Z32" s="12"/>
      <c r="AA32" s="12"/>
      <c r="AB32" s="12"/>
      <c r="AC32" s="12"/>
    </row>
    <row r="33" spans="1:29" ht="15.75" customHeight="1">
      <c r="A33" s="2" t="s">
        <v>32</v>
      </c>
      <c r="B33" s="2" t="s">
        <v>2225</v>
      </c>
      <c r="C33" s="2">
        <v>115</v>
      </c>
      <c r="D33" s="133"/>
      <c r="E33" s="2" t="s">
        <v>32</v>
      </c>
      <c r="F33" s="2" t="s">
        <v>2242</v>
      </c>
      <c r="G33" s="2">
        <v>144</v>
      </c>
      <c r="H33" s="133"/>
      <c r="I33" s="2" t="s">
        <v>32</v>
      </c>
      <c r="J33" s="10" t="s">
        <v>2243</v>
      </c>
      <c r="K33" s="2">
        <v>130</v>
      </c>
      <c r="L33" s="133"/>
      <c r="M33" s="2" t="s">
        <v>32</v>
      </c>
      <c r="N33" s="2" t="s">
        <v>2066</v>
      </c>
      <c r="O33" s="2">
        <v>150</v>
      </c>
      <c r="P33" s="133"/>
      <c r="Q33" s="2" t="s">
        <v>32</v>
      </c>
      <c r="R33" s="2" t="s">
        <v>2244</v>
      </c>
      <c r="S33" s="25">
        <f>120+35</f>
        <v>155</v>
      </c>
      <c r="T33" s="133"/>
      <c r="U33" s="117"/>
      <c r="V33" s="117"/>
      <c r="W33" s="117"/>
      <c r="X33" s="117"/>
      <c r="Y33" s="2" t="b">
        <v>0</v>
      </c>
      <c r="Z33" s="12"/>
      <c r="AA33" s="12"/>
      <c r="AB33" s="12"/>
      <c r="AC33" s="12"/>
    </row>
    <row r="34" spans="1:29" ht="15.75" customHeight="1">
      <c r="A34" s="2" t="s">
        <v>33</v>
      </c>
      <c r="B34" s="2" t="s">
        <v>2245</v>
      </c>
      <c r="C34" s="2">
        <v>150</v>
      </c>
      <c r="D34" s="133"/>
      <c r="E34" s="2" t="s">
        <v>33</v>
      </c>
      <c r="F34" s="5" t="s">
        <v>2246</v>
      </c>
      <c r="G34" s="19">
        <v>148</v>
      </c>
      <c r="H34" s="133"/>
      <c r="I34" s="2" t="s">
        <v>33</v>
      </c>
      <c r="J34" s="2" t="s">
        <v>2247</v>
      </c>
      <c r="K34" s="2">
        <v>150</v>
      </c>
      <c r="L34" s="133"/>
      <c r="M34" s="2" t="s">
        <v>33</v>
      </c>
      <c r="N34" s="2" t="s">
        <v>2248</v>
      </c>
      <c r="O34" s="2">
        <v>150</v>
      </c>
      <c r="P34" s="133"/>
      <c r="Q34" s="2" t="s">
        <v>33</v>
      </c>
      <c r="R34" s="2" t="s">
        <v>2249</v>
      </c>
      <c r="S34" s="2">
        <v>150</v>
      </c>
      <c r="T34" s="133"/>
      <c r="U34" s="117"/>
      <c r="V34" s="117"/>
      <c r="W34" s="117"/>
      <c r="X34" s="117"/>
      <c r="Y34" s="2" t="b">
        <v>0</v>
      </c>
      <c r="Z34" s="12"/>
      <c r="AA34" s="12"/>
      <c r="AB34" s="12"/>
      <c r="AC34" s="12"/>
    </row>
    <row r="35" spans="1:29" ht="15.75" customHeight="1">
      <c r="A35" s="2" t="s">
        <v>34</v>
      </c>
      <c r="B35" s="2" t="s">
        <v>2214</v>
      </c>
      <c r="C35" s="2">
        <v>150</v>
      </c>
      <c r="D35" s="133"/>
      <c r="E35" s="2" t="s">
        <v>34</v>
      </c>
      <c r="F35" s="2" t="s">
        <v>2246</v>
      </c>
      <c r="G35" s="2">
        <v>148</v>
      </c>
      <c r="H35" s="133"/>
      <c r="I35" s="2" t="s">
        <v>34</v>
      </c>
      <c r="J35" s="2" t="s">
        <v>2217</v>
      </c>
      <c r="K35" s="2">
        <v>140</v>
      </c>
      <c r="L35" s="133"/>
      <c r="M35" s="2" t="s">
        <v>34</v>
      </c>
      <c r="N35" s="2" t="s">
        <v>2250</v>
      </c>
      <c r="O35" s="2">
        <v>150</v>
      </c>
      <c r="P35" s="133"/>
      <c r="Q35" s="2" t="s">
        <v>34</v>
      </c>
      <c r="R35" s="2" t="s">
        <v>2251</v>
      </c>
      <c r="S35" s="2">
        <v>140</v>
      </c>
      <c r="T35" s="133"/>
      <c r="U35" s="117"/>
      <c r="V35" s="117"/>
      <c r="W35" s="117"/>
      <c r="X35" s="117"/>
      <c r="Y35" s="2" t="b">
        <v>0</v>
      </c>
      <c r="Z35" s="12"/>
      <c r="AA35" s="12"/>
      <c r="AB35" s="12"/>
      <c r="AC35" s="12"/>
    </row>
    <row r="36" spans="1:29" ht="15.75" customHeight="1">
      <c r="A36" s="2" t="s">
        <v>35</v>
      </c>
      <c r="B36" s="5" t="s">
        <v>2214</v>
      </c>
      <c r="C36" s="17">
        <v>150</v>
      </c>
      <c r="D36" s="128"/>
      <c r="E36" s="2" t="s">
        <v>35</v>
      </c>
      <c r="F36" s="2" t="s">
        <v>2242</v>
      </c>
      <c r="G36" s="2">
        <v>144</v>
      </c>
      <c r="H36" s="128"/>
      <c r="I36" s="2" t="s">
        <v>35</v>
      </c>
      <c r="J36" s="2" t="s">
        <v>1858</v>
      </c>
      <c r="K36" s="2">
        <v>150</v>
      </c>
      <c r="L36" s="128"/>
      <c r="M36" s="2" t="s">
        <v>35</v>
      </c>
      <c r="N36" s="2" t="s">
        <v>2066</v>
      </c>
      <c r="O36" s="2">
        <v>150</v>
      </c>
      <c r="P36" s="128"/>
      <c r="Q36" s="2" t="s">
        <v>35</v>
      </c>
      <c r="R36" s="2" t="s">
        <v>1194</v>
      </c>
      <c r="S36" s="2">
        <v>140</v>
      </c>
      <c r="T36" s="128"/>
      <c r="U36" s="117"/>
      <c r="V36" s="117"/>
      <c r="W36" s="117"/>
      <c r="X36" s="117"/>
      <c r="Y36" s="2" t="b">
        <v>0</v>
      </c>
      <c r="Z36" s="12"/>
      <c r="AA36" s="12"/>
      <c r="AB36" s="12"/>
      <c r="AC36" s="12"/>
    </row>
    <row r="37" spans="1:29" ht="17">
      <c r="A37" s="2" t="s">
        <v>36</v>
      </c>
      <c r="B37" s="5" t="s">
        <v>2214</v>
      </c>
      <c r="C37" s="17">
        <v>150</v>
      </c>
      <c r="D37" s="11"/>
      <c r="E37" s="2" t="s">
        <v>36</v>
      </c>
      <c r="F37" s="4" t="s">
        <v>796</v>
      </c>
      <c r="G37" s="2">
        <v>138</v>
      </c>
      <c r="H37" s="11"/>
      <c r="I37" s="2" t="s">
        <v>36</v>
      </c>
      <c r="J37" s="2" t="s">
        <v>2217</v>
      </c>
      <c r="K37" s="2">
        <v>140</v>
      </c>
      <c r="L37" s="11"/>
      <c r="M37" s="2" t="s">
        <v>36</v>
      </c>
      <c r="N37" s="2" t="s">
        <v>2074</v>
      </c>
      <c r="O37" s="2">
        <v>140</v>
      </c>
      <c r="P37" s="11"/>
      <c r="Q37" s="2" t="s">
        <v>36</v>
      </c>
      <c r="R37" s="2" t="s">
        <v>681</v>
      </c>
      <c r="S37" s="2">
        <v>115</v>
      </c>
      <c r="T37" s="11"/>
      <c r="U37" s="117"/>
      <c r="V37" s="117"/>
      <c r="W37" s="117"/>
      <c r="X37" s="117"/>
      <c r="Y37" s="2" t="b">
        <v>0</v>
      </c>
      <c r="Z37" s="12"/>
      <c r="AA37" s="12"/>
      <c r="AB37" s="12"/>
      <c r="AC37" s="12"/>
    </row>
    <row r="38" spans="1:29" ht="17">
      <c r="A38" s="2" t="s">
        <v>42</v>
      </c>
      <c r="B38" s="2" t="s">
        <v>2214</v>
      </c>
      <c r="C38" s="2">
        <v>150</v>
      </c>
      <c r="D38" s="11"/>
      <c r="E38" s="21" t="s">
        <v>42</v>
      </c>
      <c r="F38" s="2" t="s">
        <v>796</v>
      </c>
      <c r="G38" s="2">
        <v>138</v>
      </c>
      <c r="H38" s="11"/>
      <c r="I38" s="2" t="s">
        <v>42</v>
      </c>
      <c r="J38" s="2" t="s">
        <v>2207</v>
      </c>
      <c r="K38" s="2">
        <v>130</v>
      </c>
      <c r="L38" s="11"/>
      <c r="M38" s="2" t="s">
        <v>42</v>
      </c>
      <c r="N38" s="2" t="s">
        <v>2074</v>
      </c>
      <c r="O38" s="2">
        <v>140</v>
      </c>
      <c r="P38" s="11"/>
      <c r="Q38" s="2" t="s">
        <v>42</v>
      </c>
      <c r="R38" s="2" t="s">
        <v>1209</v>
      </c>
      <c r="S38" s="2">
        <v>140</v>
      </c>
      <c r="T38" s="11"/>
      <c r="U38" s="117"/>
      <c r="V38" s="117"/>
      <c r="W38" s="117"/>
      <c r="X38" s="117"/>
      <c r="Y38" s="2" t="b">
        <v>0</v>
      </c>
      <c r="Z38" s="12"/>
      <c r="AA38" s="12"/>
      <c r="AB38" s="12"/>
      <c r="AC38" s="12"/>
    </row>
    <row r="39" spans="1:29" ht="17">
      <c r="A39" s="2" t="s">
        <v>57</v>
      </c>
      <c r="B39" s="2" t="s">
        <v>2245</v>
      </c>
      <c r="C39" s="2">
        <v>150</v>
      </c>
      <c r="D39" s="11"/>
      <c r="E39" s="2" t="s">
        <v>57</v>
      </c>
      <c r="F39" s="2" t="s">
        <v>796</v>
      </c>
      <c r="G39" s="2">
        <v>128</v>
      </c>
      <c r="H39" s="11"/>
      <c r="I39" s="2" t="s">
        <v>57</v>
      </c>
      <c r="J39" s="2" t="s">
        <v>52</v>
      </c>
      <c r="K39" s="2"/>
      <c r="L39" s="11"/>
      <c r="M39" s="21" t="s">
        <v>57</v>
      </c>
      <c r="N39" s="2" t="s">
        <v>777</v>
      </c>
      <c r="O39" s="2">
        <v>150</v>
      </c>
      <c r="P39" s="11"/>
      <c r="Q39" s="2" t="s">
        <v>57</v>
      </c>
      <c r="R39" s="2" t="s">
        <v>1194</v>
      </c>
      <c r="S39" s="2">
        <v>140</v>
      </c>
      <c r="T39" s="11"/>
      <c r="U39" s="117"/>
      <c r="V39" s="117"/>
      <c r="W39" s="117"/>
      <c r="X39" s="117"/>
      <c r="Y39" s="2" t="b">
        <v>0</v>
      </c>
      <c r="Z39" s="12"/>
      <c r="AA39" s="12"/>
      <c r="AB39" s="12"/>
      <c r="AC39" s="12"/>
    </row>
    <row r="40" spans="1:29" ht="17">
      <c r="A40" s="2" t="s">
        <v>58</v>
      </c>
      <c r="B40" s="2" t="s">
        <v>2252</v>
      </c>
      <c r="C40" s="2">
        <v>130</v>
      </c>
      <c r="D40" s="11"/>
      <c r="E40" s="2" t="s">
        <v>58</v>
      </c>
      <c r="F40" s="2" t="s">
        <v>796</v>
      </c>
      <c r="G40" s="2">
        <v>138</v>
      </c>
      <c r="H40" s="11"/>
      <c r="I40" s="2" t="s">
        <v>58</v>
      </c>
      <c r="J40" s="2" t="s">
        <v>2207</v>
      </c>
      <c r="K40" s="2">
        <v>130</v>
      </c>
      <c r="L40" s="11"/>
      <c r="M40" s="2" t="s">
        <v>58</v>
      </c>
      <c r="N40" s="2" t="s">
        <v>2074</v>
      </c>
      <c r="O40" s="2">
        <v>140</v>
      </c>
      <c r="P40" s="11"/>
      <c r="Q40" s="2" t="s">
        <v>58</v>
      </c>
      <c r="R40" s="2" t="s">
        <v>202</v>
      </c>
      <c r="S40" s="2">
        <v>110</v>
      </c>
      <c r="T40" s="11"/>
      <c r="U40" s="117"/>
      <c r="V40" s="117"/>
      <c r="W40" s="117"/>
      <c r="X40" s="117"/>
      <c r="Y40" s="2" t="b">
        <v>0</v>
      </c>
      <c r="Z40" s="12"/>
      <c r="AA40" s="12"/>
      <c r="AB40" s="12"/>
      <c r="AC40" s="12"/>
    </row>
    <row r="41" spans="1:29" ht="17">
      <c r="A41" s="2" t="s">
        <v>43</v>
      </c>
      <c r="B41" s="2" t="s">
        <v>2245</v>
      </c>
      <c r="C41" s="2">
        <v>150</v>
      </c>
      <c r="D41" s="11"/>
      <c r="E41" s="2" t="s">
        <v>43</v>
      </c>
      <c r="F41" s="2" t="s">
        <v>2246</v>
      </c>
      <c r="G41" s="2">
        <v>148</v>
      </c>
      <c r="H41" s="11"/>
      <c r="I41" s="2" t="s">
        <v>43</v>
      </c>
      <c r="J41" s="2" t="s">
        <v>2253</v>
      </c>
      <c r="K41" s="2">
        <v>130</v>
      </c>
      <c r="L41" s="11"/>
      <c r="M41" s="2" t="s">
        <v>43</v>
      </c>
      <c r="N41" s="2" t="s">
        <v>2248</v>
      </c>
      <c r="O41" s="2">
        <v>150</v>
      </c>
      <c r="P41" s="11"/>
      <c r="Q41" s="21" t="s">
        <v>43</v>
      </c>
      <c r="R41" s="2" t="s">
        <v>2254</v>
      </c>
      <c r="S41" s="2">
        <v>120</v>
      </c>
      <c r="T41" s="11"/>
      <c r="U41" s="117"/>
      <c r="V41" s="117"/>
      <c r="W41" s="117"/>
      <c r="X41" s="117"/>
      <c r="Y41" s="2" t="b">
        <v>0</v>
      </c>
      <c r="Z41" s="12"/>
      <c r="AA41" s="12"/>
      <c r="AB41" s="12"/>
      <c r="AC41" s="12"/>
    </row>
    <row r="42" spans="1:29" ht="17">
      <c r="A42" s="2" t="s">
        <v>2255</v>
      </c>
      <c r="B42" s="2" t="s">
        <v>2225</v>
      </c>
      <c r="C42" s="2">
        <v>115</v>
      </c>
      <c r="D42" s="11"/>
      <c r="E42" s="2" t="s">
        <v>2255</v>
      </c>
      <c r="F42" s="2" t="s">
        <v>2206</v>
      </c>
      <c r="G42" s="2">
        <v>148</v>
      </c>
      <c r="H42" s="11"/>
      <c r="I42" s="2" t="s">
        <v>2255</v>
      </c>
      <c r="J42" s="2" t="s">
        <v>2217</v>
      </c>
      <c r="K42" s="2">
        <v>140</v>
      </c>
      <c r="L42" s="11"/>
      <c r="M42" s="2" t="s">
        <v>2255</v>
      </c>
      <c r="N42" s="2" t="s">
        <v>2066</v>
      </c>
      <c r="O42" s="2">
        <v>150</v>
      </c>
      <c r="P42" s="11"/>
      <c r="Q42" s="2" t="s">
        <v>2255</v>
      </c>
      <c r="R42" s="2" t="s">
        <v>1222</v>
      </c>
      <c r="S42" s="2">
        <v>130</v>
      </c>
      <c r="T42" s="11"/>
      <c r="U42" s="117"/>
      <c r="V42" s="117"/>
      <c r="W42" s="117"/>
      <c r="X42" s="117"/>
      <c r="Y42" s="2" t="b">
        <v>0</v>
      </c>
      <c r="Z42" s="12"/>
      <c r="AA42" s="12"/>
      <c r="AB42" s="12"/>
      <c r="AC42" s="12"/>
    </row>
    <row r="43" spans="1:29" ht="17">
      <c r="A43" s="2" t="s">
        <v>2256</v>
      </c>
      <c r="B43" s="2" t="s">
        <v>2225</v>
      </c>
      <c r="C43" s="2">
        <v>115</v>
      </c>
      <c r="D43" s="11"/>
      <c r="E43" s="2" t="s">
        <v>2256</v>
      </c>
      <c r="F43" s="2" t="s">
        <v>796</v>
      </c>
      <c r="G43" s="2">
        <v>138</v>
      </c>
      <c r="H43" s="11"/>
      <c r="I43" s="2" t="s">
        <v>2256</v>
      </c>
      <c r="J43" s="2" t="s">
        <v>2257</v>
      </c>
      <c r="K43" s="2">
        <v>140</v>
      </c>
      <c r="L43" s="11"/>
      <c r="M43" s="2" t="s">
        <v>2256</v>
      </c>
      <c r="N43" s="2"/>
      <c r="O43" s="2"/>
      <c r="P43" s="11"/>
      <c r="Q43" s="2"/>
      <c r="R43" s="2"/>
      <c r="S43" s="2"/>
      <c r="T43" s="11"/>
      <c r="U43" s="117"/>
      <c r="V43" s="117"/>
      <c r="W43" s="117"/>
      <c r="X43" s="117"/>
      <c r="Y43" s="2" t="b">
        <v>0</v>
      </c>
      <c r="Z43" s="12"/>
      <c r="AA43" s="12"/>
      <c r="AB43" s="12"/>
      <c r="AC43" s="12"/>
    </row>
    <row r="44" spans="1:29" ht="17">
      <c r="A44" s="12" t="s">
        <v>37</v>
      </c>
      <c r="B44" s="12"/>
      <c r="C44" s="12">
        <f>SUM((C1:C43))</f>
        <v>3665</v>
      </c>
      <c r="D44" s="11"/>
      <c r="E44" s="12" t="s">
        <v>37</v>
      </c>
      <c r="F44" s="12"/>
      <c r="G44" s="12">
        <f>SUM((G1:G43))</f>
        <v>3718</v>
      </c>
      <c r="H44" s="11"/>
      <c r="I44" s="12" t="s">
        <v>37</v>
      </c>
      <c r="J44" s="12"/>
      <c r="K44" s="12">
        <f>SUM((K1:K43))</f>
        <v>3614</v>
      </c>
      <c r="L44" s="11"/>
      <c r="M44" s="12" t="s">
        <v>37</v>
      </c>
      <c r="N44" s="12"/>
      <c r="O44" s="12">
        <f>SUM((O1:O43))</f>
        <v>3540</v>
      </c>
      <c r="P44" s="11"/>
      <c r="Q44" s="12" t="s">
        <v>37</v>
      </c>
      <c r="R44" s="12"/>
      <c r="S44" s="12">
        <f>SUM((S1:S43))</f>
        <v>2970</v>
      </c>
      <c r="T44" s="11"/>
      <c r="U44" s="117"/>
      <c r="V44" s="117"/>
      <c r="W44" s="117"/>
      <c r="X44" s="117"/>
      <c r="Y44" s="2"/>
      <c r="Z44" s="12"/>
      <c r="AA44" s="12"/>
      <c r="AB44" s="12"/>
      <c r="AC44" s="12"/>
    </row>
    <row r="45" spans="1:29" ht="15.75" customHeight="1">
      <c r="A45" s="12" t="s">
        <v>38</v>
      </c>
      <c r="B45" s="12"/>
      <c r="C45" s="12">
        <v>3665</v>
      </c>
      <c r="D45" s="12"/>
      <c r="E45" s="12" t="s">
        <v>38</v>
      </c>
      <c r="F45" s="12"/>
      <c r="G45" s="12">
        <f>3289+434</f>
        <v>3723</v>
      </c>
      <c r="H45" s="12"/>
      <c r="I45" s="12" t="s">
        <v>38</v>
      </c>
      <c r="J45" s="12"/>
      <c r="K45" s="12">
        <v>3614</v>
      </c>
      <c r="L45" s="12"/>
      <c r="M45" s="12" t="s">
        <v>38</v>
      </c>
      <c r="N45" s="12"/>
      <c r="O45" s="12">
        <v>3540</v>
      </c>
      <c r="P45" s="12"/>
      <c r="Q45" s="12" t="s">
        <v>38</v>
      </c>
      <c r="R45" s="12"/>
      <c r="S45" s="12">
        <v>2960</v>
      </c>
      <c r="T45" s="12"/>
      <c r="U45" s="117"/>
      <c r="V45" s="117"/>
      <c r="W45" s="117"/>
      <c r="X45" s="117"/>
      <c r="Y45" s="2"/>
      <c r="Z45" s="12"/>
      <c r="AA45" s="12"/>
      <c r="AB45" s="12"/>
      <c r="AC45" s="12"/>
    </row>
    <row r="46" spans="1:29" ht="15.75" customHeight="1">
      <c r="A46" s="12" t="s">
        <v>39</v>
      </c>
      <c r="B46" s="12"/>
      <c r="C46" s="12">
        <f>SUMIF(C3:C43, "&gt;150")-COUNTIF(C3:C43, "&gt;150")*150</f>
        <v>35</v>
      </c>
      <c r="D46" s="12"/>
      <c r="E46" s="12" t="s">
        <v>39</v>
      </c>
      <c r="F46" s="12"/>
      <c r="G46" s="12">
        <f>SUMIF(G3:G43, "&gt;150")-COUNTIF(G3:G43, "&gt;150")*150</f>
        <v>7</v>
      </c>
      <c r="H46" s="12"/>
      <c r="I46" s="12" t="s">
        <v>39</v>
      </c>
      <c r="J46" s="12"/>
      <c r="K46" s="12">
        <f>SUMIF(K3:K43, "&gt;150")-COUNTIF(K3:K43, "&gt;150")*150</f>
        <v>0</v>
      </c>
      <c r="L46" s="12"/>
      <c r="M46" s="12" t="s">
        <v>39</v>
      </c>
      <c r="N46" s="12"/>
      <c r="O46" s="12">
        <f>SUMIF(O3:O43, "&gt;150")-COUNTIF(O3:O43, "&gt;150")*150</f>
        <v>30</v>
      </c>
      <c r="P46" s="12"/>
      <c r="Q46" s="12" t="s">
        <v>39</v>
      </c>
      <c r="R46" s="12"/>
      <c r="S46" s="12">
        <f>SUMIF(S3:S43, "&gt;150")-COUNTIF(S3:S43, "&gt;150")*150</f>
        <v>5</v>
      </c>
      <c r="T46" s="12"/>
      <c r="U46" s="117"/>
      <c r="V46" s="117"/>
      <c r="W46" s="117"/>
      <c r="X46" s="117"/>
      <c r="Y46" s="2"/>
      <c r="Z46" s="12"/>
      <c r="AA46" s="12"/>
      <c r="AB46" s="12"/>
      <c r="AC46" s="12"/>
    </row>
    <row r="47" spans="1:29" ht="15.75" customHeight="1">
      <c r="A47" s="12" t="s">
        <v>40</v>
      </c>
      <c r="B47" s="12"/>
      <c r="C47" s="12">
        <f>C45-C46</f>
        <v>3630</v>
      </c>
      <c r="D47" s="12"/>
      <c r="E47" s="12" t="s">
        <v>40</v>
      </c>
      <c r="F47" s="12"/>
      <c r="G47" s="12">
        <f>G45-G46</f>
        <v>3716</v>
      </c>
      <c r="H47" s="12"/>
      <c r="I47" s="12" t="s">
        <v>40</v>
      </c>
      <c r="J47" s="12"/>
      <c r="K47" s="12">
        <f>K45-K46</f>
        <v>3614</v>
      </c>
      <c r="L47" s="12"/>
      <c r="M47" s="12" t="s">
        <v>40</v>
      </c>
      <c r="N47" s="12"/>
      <c r="O47" s="12">
        <f>O45-O46</f>
        <v>3510</v>
      </c>
      <c r="P47" s="12"/>
      <c r="Q47" s="12" t="s">
        <v>40</v>
      </c>
      <c r="R47" s="12"/>
      <c r="S47" s="12">
        <f>S45-S46</f>
        <v>2955</v>
      </c>
      <c r="T47" s="12"/>
      <c r="U47" s="117"/>
      <c r="V47" s="117"/>
      <c r="W47" s="117"/>
      <c r="X47" s="117"/>
      <c r="Y47" s="2"/>
      <c r="Z47" s="12"/>
      <c r="AA47" s="12"/>
      <c r="AB47" s="12"/>
      <c r="AC47" s="12"/>
    </row>
    <row r="48" spans="1:29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17"/>
      <c r="V48" s="117"/>
      <c r="W48" s="117"/>
      <c r="X48" s="117"/>
      <c r="Y48" s="2"/>
      <c r="Z48" s="12"/>
      <c r="AA48" s="12"/>
      <c r="AB48" s="12"/>
      <c r="AC48" s="12"/>
    </row>
    <row r="49" spans="1:2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17"/>
      <c r="V49" s="117"/>
      <c r="W49" s="117"/>
      <c r="X49" s="117"/>
      <c r="Y49" s="2"/>
      <c r="Z49" s="12"/>
      <c r="AA49" s="12"/>
      <c r="AB49" s="12"/>
      <c r="AC49" s="12"/>
    </row>
    <row r="50" spans="1:29" ht="15.75" customHeight="1">
      <c r="A50" s="12"/>
      <c r="B50" s="12" t="s">
        <v>500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17"/>
      <c r="V50" s="117"/>
      <c r="W50" s="117"/>
      <c r="X50" s="117"/>
      <c r="Y50" s="2"/>
      <c r="Z50" s="12"/>
      <c r="AA50" s="12"/>
      <c r="AB50" s="12"/>
      <c r="AC50" s="12"/>
    </row>
    <row r="51" spans="1:29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17"/>
      <c r="V51" s="117"/>
      <c r="W51" s="117"/>
      <c r="X51" s="117"/>
      <c r="Y51" s="2"/>
      <c r="Z51" s="12"/>
      <c r="AA51" s="12"/>
      <c r="AB51" s="12"/>
      <c r="AC51" s="12"/>
    </row>
    <row r="52" spans="1:29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17"/>
      <c r="V52" s="117"/>
      <c r="W52" s="117"/>
      <c r="X52" s="117"/>
      <c r="Y52" s="2"/>
      <c r="Z52" s="12"/>
      <c r="AA52" s="12"/>
      <c r="AB52" s="12"/>
      <c r="AC52" s="12"/>
    </row>
    <row r="53" spans="1:29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17"/>
      <c r="V53" s="117"/>
      <c r="W53" s="117"/>
      <c r="X53" s="117"/>
      <c r="Y53" s="2"/>
      <c r="Z53" s="12"/>
      <c r="AA53" s="12"/>
      <c r="AB53" s="12"/>
      <c r="AC53" s="12"/>
    </row>
    <row r="54" spans="1:29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17"/>
      <c r="V54" s="117"/>
      <c r="W54" s="117"/>
      <c r="X54" s="117"/>
      <c r="Y54" s="2"/>
      <c r="Z54" s="12"/>
      <c r="AA54" s="12"/>
      <c r="AB54" s="12"/>
      <c r="AC54" s="12"/>
    </row>
    <row r="55" spans="1:29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17"/>
      <c r="V55" s="117"/>
      <c r="W55" s="117"/>
      <c r="X55" s="117"/>
      <c r="Y55" s="2"/>
      <c r="Z55" s="12"/>
      <c r="AA55" s="12"/>
      <c r="AB55" s="12"/>
      <c r="AC55" s="12"/>
    </row>
    <row r="56" spans="1:29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17"/>
      <c r="V56" s="117"/>
      <c r="W56" s="117"/>
      <c r="X56" s="117"/>
      <c r="Y56" s="2"/>
      <c r="Z56" s="12"/>
      <c r="AA56" s="12"/>
      <c r="AB56" s="12"/>
      <c r="AC56" s="12"/>
    </row>
    <row r="57" spans="1:29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17"/>
      <c r="V57" s="117"/>
      <c r="W57" s="117"/>
      <c r="X57" s="117"/>
      <c r="Y57" s="2"/>
      <c r="Z57" s="12"/>
      <c r="AA57" s="12"/>
      <c r="AB57" s="12"/>
      <c r="AC57" s="12"/>
    </row>
    <row r="58" spans="1:29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17"/>
      <c r="V58" s="117"/>
      <c r="W58" s="117"/>
      <c r="X58" s="117"/>
      <c r="Y58" s="2"/>
      <c r="Z58" s="12"/>
      <c r="AA58" s="12"/>
      <c r="AB58" s="12"/>
      <c r="AC58" s="12"/>
    </row>
    <row r="59" spans="1:29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17"/>
      <c r="V59" s="117"/>
      <c r="W59" s="117"/>
      <c r="X59" s="117"/>
      <c r="Y59" s="2"/>
      <c r="Z59" s="12"/>
      <c r="AA59" s="12"/>
      <c r="AB59" s="12"/>
      <c r="AC59" s="12"/>
    </row>
    <row r="60" spans="1:29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17"/>
      <c r="V60" s="117"/>
      <c r="W60" s="117"/>
      <c r="X60" s="117"/>
      <c r="Y60" s="2"/>
      <c r="Z60" s="12"/>
      <c r="AA60" s="12"/>
      <c r="AB60" s="12"/>
      <c r="AC60" s="12"/>
    </row>
    <row r="61" spans="1:29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17"/>
      <c r="V61" s="117"/>
      <c r="W61" s="117"/>
      <c r="X61" s="117"/>
      <c r="Y61" s="2"/>
      <c r="Z61" s="12"/>
      <c r="AA61" s="12"/>
      <c r="AB61" s="12"/>
      <c r="AC61" s="12"/>
    </row>
    <row r="62" spans="1:29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17"/>
      <c r="V62" s="117"/>
      <c r="W62" s="117"/>
      <c r="X62" s="117"/>
      <c r="Y62" s="2"/>
      <c r="Z62" s="12"/>
      <c r="AA62" s="12"/>
      <c r="AB62" s="12"/>
      <c r="AC62" s="12"/>
    </row>
    <row r="63" spans="1:29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17"/>
      <c r="V63" s="117"/>
      <c r="W63" s="117"/>
      <c r="X63" s="117"/>
      <c r="Y63" s="2"/>
      <c r="Z63" s="12"/>
      <c r="AA63" s="12"/>
      <c r="AB63" s="12"/>
      <c r="AC63" s="12"/>
    </row>
    <row r="64" spans="1:29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17"/>
      <c r="V64" s="117"/>
      <c r="W64" s="117"/>
      <c r="X64" s="117"/>
      <c r="Y64" s="2"/>
      <c r="Z64" s="12"/>
      <c r="AA64" s="12"/>
      <c r="AB64" s="12"/>
      <c r="AC64" s="12"/>
    </row>
    <row r="65" spans="1:29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17"/>
      <c r="V65" s="117"/>
      <c r="W65" s="117"/>
      <c r="X65" s="117"/>
      <c r="Y65" s="2"/>
      <c r="Z65" s="12"/>
      <c r="AA65" s="12"/>
      <c r="AB65" s="12"/>
      <c r="AC65" s="12"/>
    </row>
    <row r="66" spans="1:29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17"/>
      <c r="V66" s="117"/>
      <c r="W66" s="117"/>
      <c r="X66" s="117"/>
      <c r="Y66" s="2"/>
      <c r="Z66" s="12"/>
      <c r="AA66" s="12"/>
      <c r="AB66" s="12"/>
      <c r="AC66" s="12"/>
    </row>
    <row r="67" spans="1:29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17"/>
      <c r="V67" s="117"/>
      <c r="W67" s="117"/>
      <c r="X67" s="117"/>
      <c r="Y67" s="2"/>
      <c r="Z67" s="12"/>
      <c r="AA67" s="12"/>
      <c r="AB67" s="12"/>
      <c r="AC67" s="12"/>
    </row>
    <row r="68" spans="1:29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17"/>
      <c r="V68" s="117"/>
      <c r="W68" s="117"/>
      <c r="X68" s="117"/>
      <c r="Y68" s="2"/>
      <c r="Z68" s="12"/>
      <c r="AA68" s="12"/>
      <c r="AB68" s="12"/>
      <c r="AC68" s="12"/>
    </row>
    <row r="69" spans="1:29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17"/>
      <c r="V69" s="117"/>
      <c r="W69" s="117"/>
      <c r="X69" s="117"/>
      <c r="Y69" s="2"/>
      <c r="Z69" s="12"/>
      <c r="AA69" s="12"/>
      <c r="AB69" s="12"/>
      <c r="AC69" s="12"/>
    </row>
    <row r="70" spans="1:29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17"/>
      <c r="V70" s="117"/>
      <c r="W70" s="117"/>
      <c r="X70" s="117"/>
      <c r="Y70" s="2"/>
      <c r="Z70" s="12"/>
      <c r="AA70" s="12"/>
      <c r="AB70" s="12"/>
      <c r="AC70" s="12"/>
    </row>
    <row r="71" spans="1:29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17"/>
      <c r="V71" s="117"/>
      <c r="W71" s="117"/>
      <c r="X71" s="117"/>
      <c r="Y71" s="2"/>
      <c r="Z71" s="12"/>
      <c r="AA71" s="12"/>
      <c r="AB71" s="12"/>
      <c r="AC71" s="12"/>
    </row>
    <row r="72" spans="1:29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17"/>
      <c r="V72" s="117"/>
      <c r="W72" s="117"/>
      <c r="X72" s="117"/>
      <c r="Y72" s="2"/>
      <c r="Z72" s="12"/>
      <c r="AA72" s="12"/>
      <c r="AB72" s="12"/>
      <c r="AC72" s="12"/>
    </row>
    <row r="73" spans="1:29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17"/>
      <c r="V73" s="117"/>
      <c r="W73" s="117"/>
      <c r="X73" s="117"/>
      <c r="Y73" s="2"/>
      <c r="Z73" s="12"/>
      <c r="AA73" s="12"/>
      <c r="AB73" s="12"/>
      <c r="AC73" s="12"/>
    </row>
    <row r="74" spans="1:29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17"/>
      <c r="V74" s="117"/>
      <c r="W74" s="117"/>
      <c r="X74" s="117"/>
      <c r="Y74" s="2"/>
      <c r="Z74" s="12"/>
      <c r="AA74" s="12"/>
      <c r="AB74" s="12"/>
      <c r="AC74" s="12"/>
    </row>
    <row r="75" spans="1:29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17"/>
      <c r="V75" s="117"/>
      <c r="W75" s="117"/>
      <c r="X75" s="117"/>
      <c r="Y75" s="2"/>
      <c r="Z75" s="12"/>
      <c r="AA75" s="12"/>
      <c r="AB75" s="12"/>
      <c r="AC75" s="12"/>
    </row>
    <row r="76" spans="1:29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17"/>
      <c r="V76" s="117"/>
      <c r="W76" s="117"/>
      <c r="X76" s="117"/>
      <c r="Y76" s="2"/>
      <c r="Z76" s="12"/>
      <c r="AA76" s="12"/>
      <c r="AB76" s="12"/>
      <c r="AC76" s="12"/>
    </row>
    <row r="77" spans="1:29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17"/>
      <c r="V77" s="117"/>
      <c r="W77" s="117"/>
      <c r="X77" s="117"/>
      <c r="Y77" s="2"/>
      <c r="Z77" s="12"/>
      <c r="AA77" s="12"/>
      <c r="AB77" s="12"/>
      <c r="AC77" s="12"/>
    </row>
    <row r="78" spans="1:29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17"/>
      <c r="V78" s="117"/>
      <c r="W78" s="117"/>
      <c r="X78" s="117"/>
      <c r="Y78" s="2"/>
      <c r="Z78" s="12"/>
      <c r="AA78" s="12"/>
      <c r="AB78" s="12"/>
      <c r="AC78" s="12"/>
    </row>
    <row r="79" spans="1:29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17"/>
      <c r="V79" s="117"/>
      <c r="W79" s="117"/>
      <c r="X79" s="117"/>
      <c r="Y79" s="2"/>
      <c r="Z79" s="12"/>
      <c r="AA79" s="12"/>
      <c r="AB79" s="12"/>
      <c r="AC79" s="12"/>
    </row>
    <row r="80" spans="1:29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17"/>
      <c r="V80" s="117"/>
      <c r="W80" s="117"/>
      <c r="X80" s="117"/>
      <c r="Y80" s="2"/>
      <c r="Z80" s="12"/>
      <c r="AA80" s="12"/>
      <c r="AB80" s="12"/>
      <c r="AC80" s="12"/>
    </row>
    <row r="81" spans="1:29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17"/>
      <c r="V81" s="117"/>
      <c r="W81" s="117"/>
      <c r="X81" s="117"/>
      <c r="Y81" s="2"/>
      <c r="Z81" s="12"/>
      <c r="AA81" s="12"/>
      <c r="AB81" s="12"/>
      <c r="AC81" s="12"/>
    </row>
    <row r="82" spans="1:29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17"/>
      <c r="V82" s="117"/>
      <c r="W82" s="117"/>
      <c r="X82" s="117"/>
      <c r="Y82" s="2"/>
      <c r="Z82" s="12"/>
      <c r="AA82" s="12"/>
      <c r="AB82" s="12"/>
      <c r="AC82" s="12"/>
    </row>
    <row r="83" spans="1:29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17"/>
      <c r="V83" s="117"/>
      <c r="W83" s="117"/>
      <c r="X83" s="117"/>
      <c r="Y83" s="2"/>
      <c r="Z83" s="12"/>
      <c r="AA83" s="12"/>
      <c r="AB83" s="12"/>
      <c r="AC83" s="12"/>
    </row>
    <row r="84" spans="1:29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17"/>
      <c r="V84" s="117"/>
      <c r="W84" s="117"/>
      <c r="X84" s="117"/>
      <c r="Y84" s="2"/>
      <c r="Z84" s="12"/>
      <c r="AA84" s="12"/>
      <c r="AB84" s="12"/>
      <c r="AC84" s="12"/>
    </row>
    <row r="85" spans="1:29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17"/>
      <c r="V85" s="117"/>
      <c r="W85" s="117"/>
      <c r="X85" s="117"/>
      <c r="Y85" s="2"/>
      <c r="Z85" s="12"/>
      <c r="AA85" s="12"/>
      <c r="AB85" s="12"/>
      <c r="AC85" s="12"/>
    </row>
    <row r="86" spans="1:29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17"/>
      <c r="V86" s="117"/>
      <c r="W86" s="117"/>
      <c r="X86" s="117"/>
      <c r="Y86" s="2"/>
      <c r="Z86" s="12"/>
      <c r="AA86" s="12"/>
      <c r="AB86" s="12"/>
      <c r="AC86" s="12"/>
    </row>
    <row r="87" spans="1:29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17"/>
      <c r="V87" s="117"/>
      <c r="W87" s="117"/>
      <c r="X87" s="117"/>
      <c r="Y87" s="2"/>
      <c r="Z87" s="12"/>
      <c r="AA87" s="12"/>
      <c r="AB87" s="12"/>
      <c r="AC87" s="12"/>
    </row>
    <row r="88" spans="1:29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17"/>
      <c r="V88" s="117"/>
      <c r="W88" s="117"/>
      <c r="X88" s="117"/>
      <c r="Y88" s="2"/>
      <c r="Z88" s="12"/>
      <c r="AA88" s="12"/>
      <c r="AB88" s="12"/>
      <c r="AC88" s="12"/>
    </row>
    <row r="89" spans="1:29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17"/>
      <c r="V89" s="117"/>
      <c r="W89" s="117"/>
      <c r="X89" s="117"/>
      <c r="Y89" s="2"/>
      <c r="Z89" s="12"/>
      <c r="AA89" s="12"/>
      <c r="AB89" s="12"/>
      <c r="AC89" s="12"/>
    </row>
    <row r="90" spans="1:29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17"/>
      <c r="V90" s="117"/>
      <c r="W90" s="117"/>
      <c r="X90" s="117"/>
      <c r="Y90" s="2"/>
      <c r="Z90" s="12"/>
      <c r="AA90" s="12"/>
      <c r="AB90" s="12"/>
      <c r="AC90" s="12"/>
    </row>
    <row r="91" spans="1:29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17"/>
      <c r="V91" s="117"/>
      <c r="W91" s="117"/>
      <c r="X91" s="117"/>
      <c r="Y91" s="2"/>
      <c r="Z91" s="12"/>
      <c r="AA91" s="12"/>
      <c r="AB91" s="12"/>
      <c r="AC91" s="12"/>
    </row>
    <row r="92" spans="1:29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17"/>
      <c r="V92" s="117"/>
      <c r="W92" s="117"/>
      <c r="X92" s="117"/>
      <c r="Y92" s="2"/>
      <c r="Z92" s="12"/>
      <c r="AA92" s="12"/>
      <c r="AB92" s="12"/>
      <c r="AC92" s="12"/>
    </row>
    <row r="93" spans="1:29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17"/>
      <c r="V93" s="117"/>
      <c r="W93" s="117"/>
      <c r="X93" s="117"/>
      <c r="Y93" s="2"/>
      <c r="Z93" s="12"/>
      <c r="AA93" s="12"/>
      <c r="AB93" s="12"/>
      <c r="AC93" s="12"/>
    </row>
    <row r="94" spans="1:29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17"/>
      <c r="V94" s="117"/>
      <c r="W94" s="117"/>
      <c r="X94" s="117"/>
      <c r="Y94" s="2"/>
      <c r="Z94" s="12"/>
      <c r="AA94" s="12"/>
      <c r="AB94" s="12"/>
      <c r="AC94" s="12"/>
    </row>
    <row r="95" spans="1:29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17"/>
      <c r="V95" s="117"/>
      <c r="W95" s="117"/>
      <c r="X95" s="117"/>
      <c r="Y95" s="2"/>
      <c r="Z95" s="12"/>
      <c r="AA95" s="12"/>
      <c r="AB95" s="12"/>
      <c r="AC95" s="12"/>
    </row>
    <row r="96" spans="1:29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17"/>
      <c r="V96" s="117"/>
      <c r="W96" s="117"/>
      <c r="X96" s="117"/>
      <c r="Y96" s="2"/>
      <c r="Z96" s="12"/>
      <c r="AA96" s="12"/>
      <c r="AB96" s="12"/>
      <c r="AC96" s="12"/>
    </row>
    <row r="97" spans="1:29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17"/>
      <c r="V97" s="117"/>
      <c r="W97" s="117"/>
      <c r="X97" s="117"/>
      <c r="Y97" s="2"/>
      <c r="Z97" s="12"/>
      <c r="AA97" s="12"/>
      <c r="AB97" s="12"/>
      <c r="AC97" s="12"/>
    </row>
    <row r="98" spans="1:29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17"/>
      <c r="V98" s="117"/>
      <c r="W98" s="117"/>
      <c r="X98" s="117"/>
      <c r="Y98" s="2"/>
      <c r="Z98" s="12"/>
      <c r="AA98" s="12"/>
      <c r="AB98" s="12"/>
      <c r="AC98" s="12"/>
    </row>
    <row r="99" spans="1:29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17"/>
      <c r="V99" s="117"/>
      <c r="W99" s="117"/>
      <c r="X99" s="117"/>
      <c r="Y99" s="2"/>
      <c r="Z99" s="12"/>
      <c r="AA99" s="12"/>
      <c r="AB99" s="12"/>
      <c r="AC99" s="12"/>
    </row>
    <row r="100" spans="1:29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17"/>
      <c r="V100" s="117"/>
      <c r="W100" s="117"/>
      <c r="X100" s="117"/>
      <c r="Y100" s="2"/>
      <c r="Z100" s="12"/>
      <c r="AA100" s="12"/>
      <c r="AB100" s="12"/>
      <c r="AC100" s="12"/>
    </row>
    <row r="101" spans="1:29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17"/>
      <c r="V101" s="117"/>
      <c r="W101" s="117"/>
      <c r="X101" s="117"/>
      <c r="Y101" s="2"/>
      <c r="Z101" s="12"/>
      <c r="AA101" s="12"/>
      <c r="AB101" s="12"/>
      <c r="AC101" s="12"/>
    </row>
    <row r="102" spans="1:29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17"/>
      <c r="V102" s="117"/>
      <c r="W102" s="117"/>
      <c r="X102" s="117"/>
      <c r="Y102" s="2"/>
      <c r="Z102" s="12"/>
      <c r="AA102" s="12"/>
      <c r="AB102" s="12"/>
      <c r="AC102" s="12"/>
    </row>
    <row r="103" spans="1:29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17"/>
      <c r="V103" s="117"/>
      <c r="W103" s="117"/>
      <c r="X103" s="117"/>
      <c r="Y103" s="2"/>
      <c r="Z103" s="12"/>
      <c r="AA103" s="12"/>
      <c r="AB103" s="12"/>
      <c r="AC103" s="12"/>
    </row>
    <row r="104" spans="1:29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17"/>
      <c r="V104" s="117"/>
      <c r="W104" s="117"/>
      <c r="X104" s="117"/>
      <c r="Y104" s="2"/>
      <c r="Z104" s="12"/>
      <c r="AA104" s="12"/>
      <c r="AB104" s="12"/>
      <c r="AC104" s="12"/>
    </row>
    <row r="105" spans="1:29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17"/>
      <c r="V105" s="117"/>
      <c r="W105" s="117"/>
      <c r="X105" s="117"/>
      <c r="Y105" s="2"/>
      <c r="Z105" s="12"/>
      <c r="AA105" s="12"/>
      <c r="AB105" s="12"/>
      <c r="AC105" s="12"/>
    </row>
    <row r="106" spans="1:29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17"/>
      <c r="V106" s="117"/>
      <c r="W106" s="117"/>
      <c r="X106" s="117"/>
      <c r="Y106" s="2"/>
      <c r="Z106" s="12"/>
      <c r="AA106" s="12"/>
      <c r="AB106" s="12"/>
      <c r="AC106" s="12"/>
    </row>
    <row r="107" spans="1:29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17"/>
      <c r="V107" s="117"/>
      <c r="W107" s="117"/>
      <c r="X107" s="117"/>
      <c r="Y107" s="2"/>
      <c r="Z107" s="12"/>
      <c r="AA107" s="12"/>
      <c r="AB107" s="12"/>
      <c r="AC107" s="12"/>
    </row>
    <row r="108" spans="1:29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17"/>
      <c r="V108" s="117"/>
      <c r="W108" s="117"/>
      <c r="X108" s="117"/>
      <c r="Y108" s="2"/>
      <c r="Z108" s="12"/>
      <c r="AA108" s="12"/>
      <c r="AB108" s="12"/>
      <c r="AC108" s="12"/>
    </row>
    <row r="109" spans="1:29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17"/>
      <c r="V109" s="117"/>
      <c r="W109" s="117"/>
      <c r="X109" s="117"/>
      <c r="Y109" s="2"/>
      <c r="Z109" s="12"/>
      <c r="AA109" s="12"/>
      <c r="AB109" s="12"/>
      <c r="AC109" s="12"/>
    </row>
    <row r="110" spans="1:29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17"/>
      <c r="V110" s="117"/>
      <c r="W110" s="117"/>
      <c r="X110" s="117"/>
      <c r="Y110" s="2"/>
      <c r="Z110" s="12"/>
      <c r="AA110" s="12"/>
      <c r="AB110" s="12"/>
      <c r="AC110" s="12"/>
    </row>
    <row r="111" spans="1:29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17"/>
      <c r="V111" s="117"/>
      <c r="W111" s="117"/>
      <c r="X111" s="117"/>
      <c r="Y111" s="2"/>
      <c r="Z111" s="12"/>
      <c r="AA111" s="12"/>
      <c r="AB111" s="12"/>
      <c r="AC111" s="12"/>
    </row>
    <row r="112" spans="1:29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17"/>
      <c r="V112" s="117"/>
      <c r="W112" s="117"/>
      <c r="X112" s="117"/>
      <c r="Y112" s="2"/>
      <c r="Z112" s="12"/>
      <c r="AA112" s="12"/>
      <c r="AB112" s="12"/>
      <c r="AC112" s="12"/>
    </row>
    <row r="113" spans="1:29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17"/>
      <c r="V113" s="117"/>
      <c r="W113" s="117"/>
      <c r="X113" s="117"/>
      <c r="Y113" s="2"/>
      <c r="Z113" s="12"/>
      <c r="AA113" s="12"/>
      <c r="AB113" s="12"/>
      <c r="AC113" s="12"/>
    </row>
    <row r="114" spans="1:29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17"/>
      <c r="V114" s="117"/>
      <c r="W114" s="117"/>
      <c r="X114" s="117"/>
      <c r="Y114" s="2"/>
      <c r="Z114" s="12"/>
      <c r="AA114" s="12"/>
      <c r="AB114" s="12"/>
      <c r="AC114" s="12"/>
    </row>
    <row r="115" spans="1:29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17"/>
      <c r="V115" s="117"/>
      <c r="W115" s="117"/>
      <c r="X115" s="117"/>
      <c r="Y115" s="2"/>
      <c r="Z115" s="12"/>
      <c r="AA115" s="12"/>
      <c r="AB115" s="12"/>
      <c r="AC115" s="12"/>
    </row>
    <row r="116" spans="1:29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17"/>
      <c r="V116" s="117"/>
      <c r="W116" s="117"/>
      <c r="X116" s="117"/>
      <c r="Y116" s="2"/>
      <c r="Z116" s="12"/>
      <c r="AA116" s="12"/>
      <c r="AB116" s="12"/>
      <c r="AC116" s="12"/>
    </row>
    <row r="117" spans="1:29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17"/>
      <c r="V117" s="117"/>
      <c r="W117" s="117"/>
      <c r="X117" s="117"/>
      <c r="Y117" s="2"/>
      <c r="Z117" s="12"/>
      <c r="AA117" s="12"/>
      <c r="AB117" s="12"/>
      <c r="AC117" s="12"/>
    </row>
    <row r="118" spans="1:29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17"/>
      <c r="V118" s="117"/>
      <c r="W118" s="117"/>
      <c r="X118" s="117"/>
      <c r="Y118" s="2"/>
      <c r="Z118" s="12"/>
      <c r="AA118" s="12"/>
      <c r="AB118" s="12"/>
      <c r="AC118" s="12"/>
    </row>
    <row r="119" spans="1:29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17"/>
      <c r="V119" s="117"/>
      <c r="W119" s="117"/>
      <c r="X119" s="117"/>
      <c r="Y119" s="2"/>
      <c r="Z119" s="12"/>
      <c r="AA119" s="12"/>
      <c r="AB119" s="12"/>
      <c r="AC119" s="12"/>
    </row>
    <row r="120" spans="1:29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17"/>
      <c r="V120" s="117"/>
      <c r="W120" s="117"/>
      <c r="X120" s="117"/>
      <c r="Y120" s="2"/>
      <c r="Z120" s="12"/>
      <c r="AA120" s="12"/>
      <c r="AB120" s="12"/>
      <c r="AC120" s="12"/>
    </row>
    <row r="121" spans="1:29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17"/>
      <c r="V121" s="117"/>
      <c r="W121" s="117"/>
      <c r="X121" s="117"/>
      <c r="Y121" s="2"/>
      <c r="Z121" s="12"/>
      <c r="AA121" s="12"/>
      <c r="AB121" s="12"/>
      <c r="AC121" s="12"/>
    </row>
    <row r="122" spans="1:29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17"/>
      <c r="V122" s="117"/>
      <c r="W122" s="117"/>
      <c r="X122" s="117"/>
      <c r="Y122" s="2"/>
      <c r="Z122" s="12"/>
      <c r="AA122" s="12"/>
      <c r="AB122" s="12"/>
      <c r="AC122" s="12"/>
    </row>
    <row r="123" spans="1:29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17"/>
      <c r="V123" s="117"/>
      <c r="W123" s="117"/>
      <c r="X123" s="117"/>
      <c r="Y123" s="2"/>
      <c r="Z123" s="12"/>
      <c r="AA123" s="12"/>
      <c r="AB123" s="12"/>
      <c r="AC123" s="12"/>
    </row>
    <row r="124" spans="1:29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17"/>
      <c r="V124" s="117"/>
      <c r="W124" s="117"/>
      <c r="X124" s="117"/>
      <c r="Y124" s="2"/>
      <c r="Z124" s="12"/>
      <c r="AA124" s="12"/>
      <c r="AB124" s="12"/>
      <c r="AC124" s="12"/>
    </row>
    <row r="125" spans="1:29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17"/>
      <c r="V125" s="117"/>
      <c r="W125" s="117"/>
      <c r="X125" s="117"/>
      <c r="Y125" s="2"/>
      <c r="Z125" s="12"/>
      <c r="AA125" s="12"/>
      <c r="AB125" s="12"/>
      <c r="AC125" s="12"/>
    </row>
    <row r="126" spans="1:29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17"/>
      <c r="V126" s="117"/>
      <c r="W126" s="117"/>
      <c r="X126" s="117"/>
      <c r="Y126" s="2"/>
      <c r="Z126" s="12"/>
      <c r="AA126" s="12"/>
      <c r="AB126" s="12"/>
      <c r="AC126" s="12"/>
    </row>
    <row r="127" spans="1:29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17"/>
      <c r="V127" s="117"/>
      <c r="W127" s="117"/>
      <c r="X127" s="117"/>
      <c r="Y127" s="2"/>
      <c r="Z127" s="12"/>
      <c r="AA127" s="12"/>
      <c r="AB127" s="12"/>
      <c r="AC127" s="12"/>
    </row>
    <row r="128" spans="1:29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17"/>
      <c r="V128" s="117"/>
      <c r="W128" s="117"/>
      <c r="X128" s="117"/>
      <c r="Y128" s="2"/>
      <c r="Z128" s="12"/>
      <c r="AA128" s="12"/>
      <c r="AB128" s="12"/>
      <c r="AC128" s="12"/>
    </row>
    <row r="129" spans="1:29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17"/>
      <c r="V129" s="117"/>
      <c r="W129" s="117"/>
      <c r="X129" s="117"/>
      <c r="Y129" s="2"/>
      <c r="Z129" s="12"/>
      <c r="AA129" s="12"/>
      <c r="AB129" s="12"/>
      <c r="AC129" s="12"/>
    </row>
    <row r="130" spans="1:29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17"/>
      <c r="V130" s="117"/>
      <c r="W130" s="117"/>
      <c r="X130" s="117"/>
      <c r="Y130" s="2"/>
      <c r="Z130" s="12"/>
      <c r="AA130" s="12"/>
      <c r="AB130" s="12"/>
      <c r="AC130" s="12"/>
    </row>
    <row r="131" spans="1:29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17"/>
      <c r="V131" s="117"/>
      <c r="W131" s="117"/>
      <c r="X131" s="117"/>
      <c r="Y131" s="2"/>
      <c r="Z131" s="12"/>
      <c r="AA131" s="12"/>
      <c r="AB131" s="12"/>
      <c r="AC131" s="12"/>
    </row>
    <row r="132" spans="1:29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17"/>
      <c r="V132" s="117"/>
      <c r="W132" s="117"/>
      <c r="X132" s="117"/>
      <c r="Y132" s="2"/>
      <c r="Z132" s="12"/>
      <c r="AA132" s="12"/>
      <c r="AB132" s="12"/>
      <c r="AC132" s="12"/>
    </row>
    <row r="133" spans="1:29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17"/>
      <c r="V133" s="117"/>
      <c r="W133" s="117"/>
      <c r="X133" s="117"/>
      <c r="Y133" s="2"/>
      <c r="Z133" s="12"/>
      <c r="AA133" s="12"/>
      <c r="AB133" s="12"/>
      <c r="AC133" s="12"/>
    </row>
    <row r="134" spans="1:29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17"/>
      <c r="V134" s="117"/>
      <c r="W134" s="117"/>
      <c r="X134" s="117"/>
      <c r="Y134" s="2"/>
      <c r="Z134" s="12"/>
      <c r="AA134" s="12"/>
      <c r="AB134" s="12"/>
      <c r="AC134" s="12"/>
    </row>
    <row r="135" spans="1:29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17"/>
      <c r="V135" s="117"/>
      <c r="W135" s="117"/>
      <c r="X135" s="117"/>
      <c r="Y135" s="2"/>
      <c r="Z135" s="12"/>
      <c r="AA135" s="12"/>
      <c r="AB135" s="12"/>
      <c r="AC135" s="12"/>
    </row>
    <row r="136" spans="1:29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17"/>
      <c r="V136" s="117"/>
      <c r="W136" s="117"/>
      <c r="X136" s="117"/>
      <c r="Y136" s="2"/>
      <c r="Z136" s="12"/>
      <c r="AA136" s="12"/>
      <c r="AB136" s="12"/>
      <c r="AC136" s="12"/>
    </row>
    <row r="137" spans="1:29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17"/>
      <c r="V137" s="117"/>
      <c r="W137" s="117"/>
      <c r="X137" s="117"/>
      <c r="Y137" s="2"/>
      <c r="Z137" s="12"/>
      <c r="AA137" s="12"/>
      <c r="AB137" s="12"/>
      <c r="AC137" s="12"/>
    </row>
    <row r="138" spans="1:29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17"/>
      <c r="V138" s="117"/>
      <c r="W138" s="117"/>
      <c r="X138" s="117"/>
      <c r="Y138" s="2"/>
      <c r="Z138" s="12"/>
      <c r="AA138" s="12"/>
      <c r="AB138" s="12"/>
      <c r="AC138" s="12"/>
    </row>
    <row r="139" spans="1:29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17"/>
      <c r="V139" s="117"/>
      <c r="W139" s="117"/>
      <c r="X139" s="117"/>
      <c r="Y139" s="2"/>
      <c r="Z139" s="12"/>
      <c r="AA139" s="12"/>
      <c r="AB139" s="12"/>
      <c r="AC139" s="12"/>
    </row>
    <row r="140" spans="1:29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17"/>
      <c r="V140" s="117"/>
      <c r="W140" s="117"/>
      <c r="X140" s="117"/>
      <c r="Y140" s="2"/>
      <c r="Z140" s="12"/>
      <c r="AA140" s="12"/>
      <c r="AB140" s="12"/>
      <c r="AC140" s="12"/>
    </row>
    <row r="141" spans="1:29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17"/>
      <c r="V141" s="117"/>
      <c r="W141" s="117"/>
      <c r="X141" s="117"/>
      <c r="Y141" s="2"/>
      <c r="Z141" s="12"/>
      <c r="AA141" s="12"/>
      <c r="AB141" s="12"/>
      <c r="AC141" s="12"/>
    </row>
    <row r="142" spans="1:29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17"/>
      <c r="V142" s="117"/>
      <c r="W142" s="117"/>
      <c r="X142" s="117"/>
      <c r="Y142" s="2"/>
      <c r="Z142" s="12"/>
      <c r="AA142" s="12"/>
      <c r="AB142" s="12"/>
      <c r="AC142" s="12"/>
    </row>
    <row r="143" spans="1:29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17"/>
      <c r="V143" s="117"/>
      <c r="W143" s="117"/>
      <c r="X143" s="117"/>
      <c r="Y143" s="2"/>
      <c r="Z143" s="12"/>
      <c r="AA143" s="12"/>
      <c r="AB143" s="12"/>
      <c r="AC143" s="12"/>
    </row>
    <row r="144" spans="1:29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17"/>
      <c r="V144" s="117"/>
      <c r="W144" s="117"/>
      <c r="X144" s="117"/>
      <c r="Y144" s="2"/>
      <c r="Z144" s="12"/>
      <c r="AA144" s="12"/>
      <c r="AB144" s="12"/>
      <c r="AC144" s="12"/>
    </row>
    <row r="145" spans="1:29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17"/>
      <c r="V145" s="117"/>
      <c r="W145" s="117"/>
      <c r="X145" s="117"/>
      <c r="Y145" s="2"/>
      <c r="Z145" s="12"/>
      <c r="AA145" s="12"/>
      <c r="AB145" s="12"/>
      <c r="AC145" s="12"/>
    </row>
    <row r="146" spans="1:29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17"/>
      <c r="V146" s="117"/>
      <c r="W146" s="117"/>
      <c r="X146" s="117"/>
      <c r="Y146" s="2"/>
      <c r="Z146" s="12"/>
      <c r="AA146" s="12"/>
      <c r="AB146" s="12"/>
      <c r="AC146" s="12"/>
    </row>
    <row r="147" spans="1:29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17"/>
      <c r="V147" s="117"/>
      <c r="W147" s="117"/>
      <c r="X147" s="117"/>
      <c r="Y147" s="2"/>
      <c r="Z147" s="12"/>
      <c r="AA147" s="12"/>
      <c r="AB147" s="12"/>
      <c r="AC147" s="12"/>
    </row>
    <row r="148" spans="1:29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17"/>
      <c r="V148" s="117"/>
      <c r="W148" s="117"/>
      <c r="X148" s="117"/>
      <c r="Y148" s="2"/>
      <c r="Z148" s="12"/>
      <c r="AA148" s="12"/>
      <c r="AB148" s="12"/>
      <c r="AC148" s="12"/>
    </row>
    <row r="149" spans="1:29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17"/>
      <c r="V149" s="117"/>
      <c r="W149" s="117"/>
      <c r="X149" s="117"/>
      <c r="Y149" s="2"/>
      <c r="Z149" s="12"/>
      <c r="AA149" s="12"/>
      <c r="AB149" s="12"/>
      <c r="AC149" s="12"/>
    </row>
    <row r="150" spans="1:29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17"/>
      <c r="V150" s="117"/>
      <c r="W150" s="117"/>
      <c r="X150" s="117"/>
      <c r="Y150" s="2"/>
      <c r="Z150" s="12"/>
      <c r="AA150" s="12"/>
      <c r="AB150" s="12"/>
      <c r="AC150" s="12"/>
    </row>
    <row r="151" spans="1:29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17"/>
      <c r="V151" s="117"/>
      <c r="W151" s="117"/>
      <c r="X151" s="117"/>
      <c r="Y151" s="2"/>
      <c r="Z151" s="12"/>
      <c r="AA151" s="12"/>
      <c r="AB151" s="12"/>
      <c r="AC151" s="12"/>
    </row>
    <row r="152" spans="1:29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17"/>
      <c r="V152" s="117"/>
      <c r="W152" s="117"/>
      <c r="X152" s="117"/>
      <c r="Y152" s="2"/>
      <c r="Z152" s="12"/>
      <c r="AA152" s="12"/>
      <c r="AB152" s="12"/>
      <c r="AC152" s="12"/>
    </row>
    <row r="153" spans="1:29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17"/>
      <c r="V153" s="117"/>
      <c r="W153" s="117"/>
      <c r="X153" s="117"/>
      <c r="Y153" s="2"/>
      <c r="Z153" s="12"/>
      <c r="AA153" s="12"/>
      <c r="AB153" s="12"/>
      <c r="AC153" s="12"/>
    </row>
    <row r="154" spans="1:29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17"/>
      <c r="V154" s="117"/>
      <c r="W154" s="117"/>
      <c r="X154" s="117"/>
      <c r="Y154" s="2"/>
      <c r="Z154" s="12"/>
      <c r="AA154" s="12"/>
      <c r="AB154" s="12"/>
      <c r="AC154" s="12"/>
    </row>
    <row r="155" spans="1:29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17"/>
      <c r="V155" s="117"/>
      <c r="W155" s="117"/>
      <c r="X155" s="117"/>
      <c r="Y155" s="2"/>
      <c r="Z155" s="12"/>
      <c r="AA155" s="12"/>
      <c r="AB155" s="12"/>
      <c r="AC155" s="12"/>
    </row>
    <row r="156" spans="1:29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17"/>
      <c r="V156" s="117"/>
      <c r="W156" s="117"/>
      <c r="X156" s="117"/>
      <c r="Y156" s="2"/>
      <c r="Z156" s="12"/>
      <c r="AA156" s="12"/>
      <c r="AB156" s="12"/>
      <c r="AC156" s="12"/>
    </row>
    <row r="157" spans="1:29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17"/>
      <c r="V157" s="117"/>
      <c r="W157" s="117"/>
      <c r="X157" s="117"/>
      <c r="Y157" s="2"/>
      <c r="Z157" s="12"/>
      <c r="AA157" s="12"/>
      <c r="AB157" s="12"/>
      <c r="AC157" s="12"/>
    </row>
    <row r="158" spans="1:29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17"/>
      <c r="V158" s="117"/>
      <c r="W158" s="117"/>
      <c r="X158" s="117"/>
      <c r="Y158" s="2"/>
      <c r="Z158" s="12"/>
      <c r="AA158" s="12"/>
      <c r="AB158" s="12"/>
      <c r="AC158" s="12"/>
    </row>
    <row r="159" spans="1:29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17"/>
      <c r="V159" s="117"/>
      <c r="W159" s="117"/>
      <c r="X159" s="117"/>
      <c r="Y159" s="2"/>
      <c r="Z159" s="12"/>
      <c r="AA159" s="12"/>
      <c r="AB159" s="12"/>
      <c r="AC159" s="12"/>
    </row>
    <row r="160" spans="1:29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17"/>
      <c r="V160" s="117"/>
      <c r="W160" s="117"/>
      <c r="X160" s="117"/>
      <c r="Y160" s="2"/>
      <c r="Z160" s="12"/>
      <c r="AA160" s="12"/>
      <c r="AB160" s="12"/>
      <c r="AC160" s="12"/>
    </row>
    <row r="161" spans="1:29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17"/>
      <c r="V161" s="117"/>
      <c r="W161" s="117"/>
      <c r="X161" s="117"/>
      <c r="Y161" s="2"/>
      <c r="Z161" s="12"/>
      <c r="AA161" s="12"/>
      <c r="AB161" s="12"/>
      <c r="AC161" s="12"/>
    </row>
    <row r="162" spans="1:29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17"/>
      <c r="V162" s="117"/>
      <c r="W162" s="117"/>
      <c r="X162" s="117"/>
      <c r="Y162" s="2"/>
      <c r="Z162" s="12"/>
      <c r="AA162" s="12"/>
      <c r="AB162" s="12"/>
      <c r="AC162" s="12"/>
    </row>
    <row r="163" spans="1:29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17"/>
      <c r="V163" s="117"/>
      <c r="W163" s="117"/>
      <c r="X163" s="117"/>
      <c r="Y163" s="2"/>
      <c r="Z163" s="12"/>
      <c r="AA163" s="12"/>
      <c r="AB163" s="12"/>
      <c r="AC163" s="12"/>
    </row>
    <row r="164" spans="1:29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17"/>
      <c r="V164" s="117"/>
      <c r="W164" s="117"/>
      <c r="X164" s="117"/>
      <c r="Y164" s="2"/>
      <c r="Z164" s="12"/>
      <c r="AA164" s="12"/>
      <c r="AB164" s="12"/>
      <c r="AC164" s="12"/>
    </row>
    <row r="165" spans="1:29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17"/>
      <c r="V165" s="117"/>
      <c r="W165" s="117"/>
      <c r="X165" s="117"/>
      <c r="Y165" s="2"/>
      <c r="Z165" s="12"/>
      <c r="AA165" s="12"/>
      <c r="AB165" s="12"/>
      <c r="AC165" s="12"/>
    </row>
    <row r="166" spans="1:29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17"/>
      <c r="V166" s="117"/>
      <c r="W166" s="117"/>
      <c r="X166" s="117"/>
      <c r="Y166" s="2"/>
      <c r="Z166" s="12"/>
      <c r="AA166" s="12"/>
      <c r="AB166" s="12"/>
      <c r="AC166" s="12"/>
    </row>
    <row r="167" spans="1:29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17"/>
      <c r="V167" s="117"/>
      <c r="W167" s="117"/>
      <c r="X167" s="117"/>
      <c r="Y167" s="2"/>
      <c r="Z167" s="12"/>
      <c r="AA167" s="12"/>
      <c r="AB167" s="12"/>
      <c r="AC167" s="12"/>
    </row>
    <row r="168" spans="1:29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17"/>
      <c r="V168" s="117"/>
      <c r="W168" s="117"/>
      <c r="X168" s="117"/>
      <c r="Y168" s="2"/>
      <c r="Z168" s="12"/>
      <c r="AA168" s="12"/>
      <c r="AB168" s="12"/>
      <c r="AC168" s="12"/>
    </row>
    <row r="169" spans="1:29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17"/>
      <c r="V169" s="117"/>
      <c r="W169" s="117"/>
      <c r="X169" s="117"/>
      <c r="Y169" s="2"/>
      <c r="Z169" s="12"/>
      <c r="AA169" s="12"/>
      <c r="AB169" s="12"/>
      <c r="AC169" s="12"/>
    </row>
    <row r="170" spans="1:29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17"/>
      <c r="V170" s="117"/>
      <c r="W170" s="117"/>
      <c r="X170" s="117"/>
      <c r="Y170" s="2"/>
      <c r="Z170" s="12"/>
      <c r="AA170" s="12"/>
      <c r="AB170" s="12"/>
      <c r="AC170" s="12"/>
    </row>
    <row r="171" spans="1:29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17"/>
      <c r="V171" s="117"/>
      <c r="W171" s="117"/>
      <c r="X171" s="117"/>
      <c r="Y171" s="2"/>
      <c r="Z171" s="12"/>
      <c r="AA171" s="12"/>
      <c r="AB171" s="12"/>
      <c r="AC171" s="12"/>
    </row>
    <row r="172" spans="1:29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17"/>
      <c r="V172" s="117"/>
      <c r="W172" s="117"/>
      <c r="X172" s="117"/>
      <c r="Y172" s="2"/>
      <c r="Z172" s="12"/>
      <c r="AA172" s="12"/>
      <c r="AB172" s="12"/>
      <c r="AC172" s="12"/>
    </row>
    <row r="173" spans="1:29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17"/>
      <c r="V173" s="117"/>
      <c r="W173" s="117"/>
      <c r="X173" s="117"/>
      <c r="Y173" s="2"/>
      <c r="Z173" s="12"/>
      <c r="AA173" s="12"/>
      <c r="AB173" s="12"/>
      <c r="AC173" s="12"/>
    </row>
    <row r="174" spans="1:29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17"/>
      <c r="V174" s="117"/>
      <c r="W174" s="117"/>
      <c r="X174" s="117"/>
      <c r="Y174" s="2"/>
      <c r="Z174" s="12"/>
      <c r="AA174" s="12"/>
      <c r="AB174" s="12"/>
      <c r="AC174" s="12"/>
    </row>
    <row r="175" spans="1:29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17"/>
      <c r="V175" s="117"/>
      <c r="W175" s="117"/>
      <c r="X175" s="117"/>
      <c r="Y175" s="2"/>
      <c r="Z175" s="12"/>
      <c r="AA175" s="12"/>
      <c r="AB175" s="12"/>
      <c r="AC175" s="12"/>
    </row>
    <row r="176" spans="1:29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17"/>
      <c r="V176" s="117"/>
      <c r="W176" s="117"/>
      <c r="X176" s="117"/>
      <c r="Y176" s="2"/>
      <c r="Z176" s="12"/>
      <c r="AA176" s="12"/>
      <c r="AB176" s="12"/>
      <c r="AC176" s="12"/>
    </row>
    <row r="177" spans="1:29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17"/>
      <c r="V177" s="117"/>
      <c r="W177" s="117"/>
      <c r="X177" s="117"/>
      <c r="Y177" s="2"/>
      <c r="Z177" s="12"/>
      <c r="AA177" s="12"/>
      <c r="AB177" s="12"/>
      <c r="AC177" s="12"/>
    </row>
    <row r="178" spans="1:29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17"/>
      <c r="V178" s="117"/>
      <c r="W178" s="117"/>
      <c r="X178" s="117"/>
      <c r="Y178" s="2"/>
      <c r="Z178" s="12"/>
      <c r="AA178" s="12"/>
      <c r="AB178" s="12"/>
      <c r="AC178" s="12"/>
    </row>
    <row r="179" spans="1:29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17"/>
      <c r="V179" s="117"/>
      <c r="W179" s="117"/>
      <c r="X179" s="117"/>
      <c r="Y179" s="2"/>
      <c r="Z179" s="12"/>
      <c r="AA179" s="12"/>
      <c r="AB179" s="12"/>
      <c r="AC179" s="12"/>
    </row>
    <row r="180" spans="1:29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17"/>
      <c r="V180" s="117"/>
      <c r="W180" s="117"/>
      <c r="X180" s="117"/>
      <c r="Y180" s="2"/>
      <c r="Z180" s="12"/>
      <c r="AA180" s="12"/>
      <c r="AB180" s="12"/>
      <c r="AC180" s="12"/>
    </row>
    <row r="181" spans="1:29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17"/>
      <c r="V181" s="117"/>
      <c r="W181" s="117"/>
      <c r="X181" s="117"/>
      <c r="Y181" s="2"/>
      <c r="Z181" s="12"/>
      <c r="AA181" s="12"/>
      <c r="AB181" s="12"/>
      <c r="AC181" s="12"/>
    </row>
    <row r="182" spans="1:29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17"/>
      <c r="V182" s="117"/>
      <c r="W182" s="117"/>
      <c r="X182" s="117"/>
      <c r="Y182" s="2"/>
      <c r="Z182" s="12"/>
      <c r="AA182" s="12"/>
      <c r="AB182" s="12"/>
      <c r="AC182" s="12"/>
    </row>
    <row r="183" spans="1:29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17"/>
      <c r="V183" s="117"/>
      <c r="W183" s="117"/>
      <c r="X183" s="117"/>
      <c r="Y183" s="2"/>
      <c r="Z183" s="12"/>
      <c r="AA183" s="12"/>
      <c r="AB183" s="12"/>
      <c r="AC183" s="12"/>
    </row>
    <row r="184" spans="1:29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17"/>
      <c r="V184" s="117"/>
      <c r="W184" s="117"/>
      <c r="X184" s="117"/>
      <c r="Y184" s="2"/>
      <c r="Z184" s="12"/>
      <c r="AA184" s="12"/>
      <c r="AB184" s="12"/>
      <c r="AC184" s="12"/>
    </row>
    <row r="185" spans="1:29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17"/>
      <c r="V185" s="117"/>
      <c r="W185" s="117"/>
      <c r="X185" s="117"/>
      <c r="Y185" s="2"/>
      <c r="Z185" s="12"/>
      <c r="AA185" s="12"/>
      <c r="AB185" s="12"/>
      <c r="AC185" s="12"/>
    </row>
    <row r="186" spans="1:29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17"/>
      <c r="V186" s="117"/>
      <c r="W186" s="117"/>
      <c r="X186" s="117"/>
      <c r="Y186" s="2"/>
      <c r="Z186" s="12"/>
      <c r="AA186" s="12"/>
      <c r="AB186" s="12"/>
      <c r="AC186" s="12"/>
    </row>
    <row r="187" spans="1:29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17"/>
      <c r="V187" s="117"/>
      <c r="W187" s="117"/>
      <c r="X187" s="117"/>
      <c r="Y187" s="2"/>
      <c r="Z187" s="12"/>
      <c r="AA187" s="12"/>
      <c r="AB187" s="12"/>
      <c r="AC187" s="12"/>
    </row>
    <row r="188" spans="1:29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17"/>
      <c r="V188" s="117"/>
      <c r="W188" s="117"/>
      <c r="X188" s="117"/>
      <c r="Y188" s="2"/>
      <c r="Z188" s="12"/>
      <c r="AA188" s="12"/>
      <c r="AB188" s="12"/>
      <c r="AC188" s="12"/>
    </row>
    <row r="189" spans="1:29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17"/>
      <c r="V189" s="117"/>
      <c r="W189" s="117"/>
      <c r="X189" s="117"/>
      <c r="Y189" s="2"/>
      <c r="Z189" s="12"/>
      <c r="AA189" s="12"/>
      <c r="AB189" s="12"/>
      <c r="AC189" s="12"/>
    </row>
    <row r="190" spans="1:29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17"/>
      <c r="V190" s="117"/>
      <c r="W190" s="117"/>
      <c r="X190" s="117"/>
      <c r="Y190" s="2"/>
      <c r="Z190" s="12"/>
      <c r="AA190" s="12"/>
      <c r="AB190" s="12"/>
      <c r="AC190" s="12"/>
    </row>
    <row r="191" spans="1:29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17"/>
      <c r="V191" s="117"/>
      <c r="W191" s="117"/>
      <c r="X191" s="117"/>
      <c r="Y191" s="2"/>
      <c r="Z191" s="12"/>
      <c r="AA191" s="12"/>
      <c r="AB191" s="12"/>
      <c r="AC191" s="12"/>
    </row>
    <row r="192" spans="1:29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17"/>
      <c r="V192" s="117"/>
      <c r="W192" s="117"/>
      <c r="X192" s="117"/>
      <c r="Y192" s="2"/>
      <c r="Z192" s="12"/>
      <c r="AA192" s="12"/>
      <c r="AB192" s="12"/>
      <c r="AC192" s="12"/>
    </row>
    <row r="193" spans="1:29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17"/>
      <c r="V193" s="117"/>
      <c r="W193" s="117"/>
      <c r="X193" s="117"/>
      <c r="Y193" s="2"/>
      <c r="Z193" s="12"/>
      <c r="AA193" s="12"/>
      <c r="AB193" s="12"/>
      <c r="AC193" s="12"/>
    </row>
    <row r="194" spans="1:29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17"/>
      <c r="V194" s="117"/>
      <c r="W194" s="117"/>
      <c r="X194" s="117"/>
      <c r="Y194" s="2"/>
      <c r="Z194" s="12"/>
      <c r="AA194" s="12"/>
      <c r="AB194" s="12"/>
      <c r="AC194" s="12"/>
    </row>
    <row r="195" spans="1:29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17"/>
      <c r="V195" s="117"/>
      <c r="W195" s="117"/>
      <c r="X195" s="117"/>
      <c r="Y195" s="2"/>
      <c r="Z195" s="12"/>
      <c r="AA195" s="12"/>
      <c r="AB195" s="12"/>
      <c r="AC195" s="12"/>
    </row>
    <row r="196" spans="1:29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17"/>
      <c r="V196" s="117"/>
      <c r="W196" s="117"/>
      <c r="X196" s="117"/>
      <c r="Y196" s="2"/>
      <c r="Z196" s="12"/>
      <c r="AA196" s="12"/>
      <c r="AB196" s="12"/>
      <c r="AC196" s="12"/>
    </row>
    <row r="197" spans="1:29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17"/>
      <c r="V197" s="117"/>
      <c r="W197" s="117"/>
      <c r="X197" s="117"/>
      <c r="Y197" s="2"/>
      <c r="Z197" s="12"/>
      <c r="AA197" s="12"/>
      <c r="AB197" s="12"/>
      <c r="AC197" s="12"/>
    </row>
    <row r="198" spans="1:29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17"/>
      <c r="V198" s="117"/>
      <c r="W198" s="117"/>
      <c r="X198" s="117"/>
      <c r="Y198" s="2"/>
      <c r="Z198" s="12"/>
      <c r="AA198" s="12"/>
      <c r="AB198" s="12"/>
      <c r="AC198" s="12"/>
    </row>
    <row r="199" spans="1:29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17"/>
      <c r="V199" s="117"/>
      <c r="W199" s="117"/>
      <c r="X199" s="117"/>
      <c r="Y199" s="2"/>
      <c r="Z199" s="12"/>
      <c r="AA199" s="12"/>
      <c r="AB199" s="12"/>
      <c r="AC199" s="12"/>
    </row>
    <row r="200" spans="1:29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17"/>
      <c r="V200" s="117"/>
      <c r="W200" s="117"/>
      <c r="X200" s="117"/>
      <c r="Y200" s="2"/>
      <c r="Z200" s="12"/>
      <c r="AA200" s="12"/>
      <c r="AB200" s="12"/>
      <c r="AC200" s="12"/>
    </row>
    <row r="201" spans="1:29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17"/>
      <c r="V201" s="117"/>
      <c r="W201" s="117"/>
      <c r="X201" s="117"/>
      <c r="Y201" s="2"/>
      <c r="Z201" s="12"/>
      <c r="AA201" s="12"/>
      <c r="AB201" s="12"/>
      <c r="AC201" s="12"/>
    </row>
    <row r="202" spans="1:29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17"/>
      <c r="V202" s="117"/>
      <c r="W202" s="117"/>
      <c r="X202" s="117"/>
      <c r="Y202" s="2"/>
      <c r="Z202" s="12"/>
      <c r="AA202" s="12"/>
      <c r="AB202" s="12"/>
      <c r="AC202" s="12"/>
    </row>
    <row r="203" spans="1:29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17"/>
      <c r="V203" s="117"/>
      <c r="W203" s="117"/>
      <c r="X203" s="117"/>
      <c r="Y203" s="2"/>
      <c r="Z203" s="12"/>
      <c r="AA203" s="12"/>
      <c r="AB203" s="12"/>
      <c r="AC203" s="12"/>
    </row>
    <row r="204" spans="1:29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17"/>
      <c r="V204" s="117"/>
      <c r="W204" s="117"/>
      <c r="X204" s="117"/>
      <c r="Y204" s="2"/>
      <c r="Z204" s="12"/>
      <c r="AA204" s="12"/>
      <c r="AB204" s="12"/>
      <c r="AC204" s="12"/>
    </row>
    <row r="205" spans="1:29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17"/>
      <c r="V205" s="117"/>
      <c r="W205" s="117"/>
      <c r="X205" s="117"/>
      <c r="Y205" s="2"/>
      <c r="Z205" s="12"/>
      <c r="AA205" s="12"/>
      <c r="AB205" s="12"/>
      <c r="AC205" s="12"/>
    </row>
    <row r="206" spans="1:29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17"/>
      <c r="V206" s="117"/>
      <c r="W206" s="117"/>
      <c r="X206" s="117"/>
      <c r="Y206" s="2"/>
      <c r="Z206" s="12"/>
      <c r="AA206" s="12"/>
      <c r="AB206" s="12"/>
      <c r="AC206" s="12"/>
    </row>
    <row r="207" spans="1:29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17"/>
      <c r="V207" s="117"/>
      <c r="W207" s="117"/>
      <c r="X207" s="117"/>
      <c r="Y207" s="2"/>
      <c r="Z207" s="12"/>
      <c r="AA207" s="12"/>
      <c r="AB207" s="12"/>
      <c r="AC207" s="12"/>
    </row>
    <row r="208" spans="1:29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17"/>
      <c r="V208" s="117"/>
      <c r="W208" s="117"/>
      <c r="X208" s="117"/>
      <c r="Y208" s="2"/>
      <c r="Z208" s="12"/>
      <c r="AA208" s="12"/>
      <c r="AB208" s="12"/>
      <c r="AC208" s="12"/>
    </row>
    <row r="209" spans="1:29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17"/>
      <c r="V209" s="117"/>
      <c r="W209" s="117"/>
      <c r="X209" s="117"/>
      <c r="Y209" s="2"/>
      <c r="Z209" s="12"/>
      <c r="AA209" s="12"/>
      <c r="AB209" s="12"/>
      <c r="AC209" s="12"/>
    </row>
    <row r="210" spans="1:29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17"/>
      <c r="V210" s="117"/>
      <c r="W210" s="117"/>
      <c r="X210" s="117"/>
      <c r="Y210" s="2"/>
      <c r="Z210" s="12"/>
      <c r="AA210" s="12"/>
      <c r="AB210" s="12"/>
      <c r="AC210" s="12"/>
    </row>
    <row r="211" spans="1:29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17"/>
      <c r="V211" s="117"/>
      <c r="W211" s="117"/>
      <c r="X211" s="117"/>
      <c r="Y211" s="2"/>
      <c r="Z211" s="12"/>
      <c r="AA211" s="12"/>
      <c r="AB211" s="12"/>
      <c r="AC211" s="12"/>
    </row>
    <row r="212" spans="1:29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17"/>
      <c r="V212" s="117"/>
      <c r="W212" s="117"/>
      <c r="X212" s="117"/>
      <c r="Y212" s="2"/>
      <c r="Z212" s="12"/>
      <c r="AA212" s="12"/>
      <c r="AB212" s="12"/>
      <c r="AC212" s="12"/>
    </row>
    <row r="213" spans="1:29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17"/>
      <c r="V213" s="117"/>
      <c r="W213" s="117"/>
      <c r="X213" s="117"/>
      <c r="Y213" s="2"/>
      <c r="Z213" s="12"/>
      <c r="AA213" s="12"/>
      <c r="AB213" s="12"/>
      <c r="AC213" s="12"/>
    </row>
    <row r="214" spans="1:29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17"/>
      <c r="V214" s="117"/>
      <c r="W214" s="117"/>
      <c r="X214" s="117"/>
      <c r="Y214" s="2"/>
      <c r="Z214" s="12"/>
      <c r="AA214" s="12"/>
      <c r="AB214" s="12"/>
      <c r="AC214" s="12"/>
    </row>
    <row r="215" spans="1:29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17"/>
      <c r="V215" s="117"/>
      <c r="W215" s="117"/>
      <c r="X215" s="117"/>
      <c r="Y215" s="2"/>
      <c r="Z215" s="12"/>
      <c r="AA215" s="12"/>
      <c r="AB215" s="12"/>
      <c r="AC215" s="12"/>
    </row>
    <row r="216" spans="1:29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17"/>
      <c r="V216" s="117"/>
      <c r="W216" s="117"/>
      <c r="X216" s="117"/>
      <c r="Y216" s="2"/>
      <c r="Z216" s="12"/>
      <c r="AA216" s="12"/>
      <c r="AB216" s="12"/>
      <c r="AC216" s="12"/>
    </row>
    <row r="217" spans="1:29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17"/>
      <c r="V217" s="117"/>
      <c r="W217" s="117"/>
      <c r="X217" s="117"/>
      <c r="Y217" s="2"/>
      <c r="Z217" s="12"/>
      <c r="AA217" s="12"/>
      <c r="AB217" s="12"/>
      <c r="AC217" s="12"/>
    </row>
    <row r="218" spans="1:29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17"/>
      <c r="V218" s="117"/>
      <c r="W218" s="117"/>
      <c r="X218" s="117"/>
      <c r="Y218" s="2"/>
      <c r="Z218" s="12"/>
      <c r="AA218" s="12"/>
      <c r="AB218" s="12"/>
      <c r="AC218" s="12"/>
    </row>
    <row r="219" spans="1:29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17"/>
      <c r="V219" s="117"/>
      <c r="W219" s="117"/>
      <c r="X219" s="117"/>
      <c r="Y219" s="2"/>
      <c r="Z219" s="12"/>
      <c r="AA219" s="12"/>
      <c r="AB219" s="12"/>
      <c r="AC219" s="12"/>
    </row>
    <row r="220" spans="1:29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17"/>
      <c r="V220" s="117"/>
      <c r="W220" s="117"/>
      <c r="X220" s="117"/>
      <c r="Y220" s="2"/>
      <c r="Z220" s="12"/>
      <c r="AA220" s="12"/>
      <c r="AB220" s="12"/>
      <c r="AC220" s="12"/>
    </row>
    <row r="221" spans="1:29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17"/>
      <c r="V221" s="117"/>
      <c r="W221" s="117"/>
      <c r="X221" s="117"/>
      <c r="Y221" s="2"/>
      <c r="Z221" s="12"/>
      <c r="AA221" s="12"/>
      <c r="AB221" s="12"/>
      <c r="AC221" s="12"/>
    </row>
    <row r="222" spans="1:29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17"/>
      <c r="V222" s="117"/>
      <c r="W222" s="117"/>
      <c r="X222" s="117"/>
      <c r="Y222" s="2"/>
      <c r="Z222" s="12"/>
      <c r="AA222" s="12"/>
      <c r="AB222" s="12"/>
      <c r="AC222" s="12"/>
    </row>
    <row r="223" spans="1:29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17"/>
      <c r="V223" s="117"/>
      <c r="W223" s="117"/>
      <c r="X223" s="117"/>
      <c r="Y223" s="2"/>
      <c r="Z223" s="12"/>
      <c r="AA223" s="12"/>
      <c r="AB223" s="12"/>
      <c r="AC223" s="12"/>
    </row>
    <row r="224" spans="1:29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17"/>
      <c r="V224" s="117"/>
      <c r="W224" s="117"/>
      <c r="X224" s="117"/>
      <c r="Y224" s="2"/>
      <c r="Z224" s="12"/>
      <c r="AA224" s="12"/>
      <c r="AB224" s="12"/>
      <c r="AC224" s="12"/>
    </row>
    <row r="225" spans="1:29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17"/>
      <c r="V225" s="117"/>
      <c r="W225" s="117"/>
      <c r="X225" s="117"/>
      <c r="Y225" s="2"/>
      <c r="Z225" s="12"/>
      <c r="AA225" s="12"/>
      <c r="AB225" s="12"/>
      <c r="AC225" s="12"/>
    </row>
    <row r="226" spans="1:29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17"/>
      <c r="V226" s="117"/>
      <c r="W226" s="117"/>
      <c r="X226" s="117"/>
      <c r="Y226" s="2"/>
      <c r="Z226" s="12"/>
      <c r="AA226" s="12"/>
      <c r="AB226" s="12"/>
      <c r="AC226" s="12"/>
    </row>
    <row r="227" spans="1:29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17"/>
      <c r="V227" s="117"/>
      <c r="W227" s="117"/>
      <c r="X227" s="117"/>
      <c r="Y227" s="2"/>
      <c r="Z227" s="12"/>
      <c r="AA227" s="12"/>
      <c r="AB227" s="12"/>
      <c r="AC227" s="12"/>
    </row>
    <row r="228" spans="1:29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17"/>
      <c r="V228" s="117"/>
      <c r="W228" s="117"/>
      <c r="X228" s="117"/>
      <c r="Y228" s="2"/>
      <c r="Z228" s="12"/>
      <c r="AA228" s="12"/>
      <c r="AB228" s="12"/>
      <c r="AC228" s="12"/>
    </row>
    <row r="229" spans="1:29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17"/>
      <c r="V229" s="117"/>
      <c r="W229" s="117"/>
      <c r="X229" s="117"/>
      <c r="Y229" s="2"/>
      <c r="Z229" s="12"/>
      <c r="AA229" s="12"/>
      <c r="AB229" s="12"/>
      <c r="AC229" s="12"/>
    </row>
    <row r="230" spans="1:29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17"/>
      <c r="V230" s="117"/>
      <c r="W230" s="117"/>
      <c r="X230" s="117"/>
      <c r="Y230" s="2"/>
      <c r="Z230" s="12"/>
      <c r="AA230" s="12"/>
      <c r="AB230" s="12"/>
      <c r="AC230" s="12"/>
    </row>
    <row r="231" spans="1:29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17"/>
      <c r="V231" s="117"/>
      <c r="W231" s="117"/>
      <c r="X231" s="117"/>
      <c r="Y231" s="2"/>
      <c r="Z231" s="12"/>
      <c r="AA231" s="12"/>
      <c r="AB231" s="12"/>
      <c r="AC231" s="12"/>
    </row>
    <row r="232" spans="1:29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17"/>
      <c r="V232" s="117"/>
      <c r="W232" s="117"/>
      <c r="X232" s="117"/>
      <c r="Y232" s="2"/>
      <c r="Z232" s="12"/>
      <c r="AA232" s="12"/>
      <c r="AB232" s="12"/>
      <c r="AC232" s="12"/>
    </row>
    <row r="233" spans="1:29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17"/>
      <c r="V233" s="117"/>
      <c r="W233" s="117"/>
      <c r="X233" s="117"/>
      <c r="Y233" s="2"/>
      <c r="Z233" s="12"/>
      <c r="AA233" s="12"/>
      <c r="AB233" s="12"/>
      <c r="AC233" s="12"/>
    </row>
    <row r="234" spans="1:29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17"/>
      <c r="V234" s="117"/>
      <c r="W234" s="117"/>
      <c r="X234" s="117"/>
      <c r="Y234" s="2"/>
      <c r="Z234" s="12"/>
      <c r="AA234" s="12"/>
      <c r="AB234" s="12"/>
      <c r="AC234" s="12"/>
    </row>
    <row r="235" spans="1:29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17"/>
      <c r="V235" s="117"/>
      <c r="W235" s="117"/>
      <c r="X235" s="117"/>
      <c r="Y235" s="2"/>
      <c r="Z235" s="12"/>
      <c r="AA235" s="12"/>
      <c r="AB235" s="12"/>
      <c r="AC235" s="12"/>
    </row>
    <row r="236" spans="1:29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17"/>
      <c r="V236" s="117"/>
      <c r="W236" s="117"/>
      <c r="X236" s="117"/>
      <c r="Y236" s="2"/>
      <c r="Z236" s="12"/>
      <c r="AA236" s="12"/>
      <c r="AB236" s="12"/>
      <c r="AC236" s="12"/>
    </row>
    <row r="237" spans="1:29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17"/>
      <c r="V237" s="117"/>
      <c r="W237" s="117"/>
      <c r="X237" s="117"/>
      <c r="Y237" s="2"/>
      <c r="Z237" s="12"/>
      <c r="AA237" s="12"/>
      <c r="AB237" s="12"/>
      <c r="AC237" s="12"/>
    </row>
    <row r="238" spans="1:29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17"/>
      <c r="V238" s="117"/>
      <c r="W238" s="117"/>
      <c r="X238" s="117"/>
      <c r="Y238" s="2"/>
      <c r="Z238" s="12"/>
      <c r="AA238" s="12"/>
      <c r="AB238" s="12"/>
      <c r="AC238" s="12"/>
    </row>
    <row r="239" spans="1:29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17"/>
      <c r="V239" s="117"/>
      <c r="W239" s="117"/>
      <c r="X239" s="117"/>
      <c r="Y239" s="2"/>
      <c r="Z239" s="12"/>
      <c r="AA239" s="12"/>
      <c r="AB239" s="12"/>
      <c r="AC239" s="12"/>
    </row>
    <row r="240" spans="1:29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17"/>
      <c r="V240" s="117"/>
      <c r="W240" s="117"/>
      <c r="X240" s="117"/>
      <c r="Y240" s="2"/>
      <c r="Z240" s="12"/>
      <c r="AA240" s="12"/>
      <c r="AB240" s="12"/>
      <c r="AC240" s="12"/>
    </row>
    <row r="241" spans="1:29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17"/>
      <c r="V241" s="117"/>
      <c r="W241" s="117"/>
      <c r="X241" s="117"/>
      <c r="Y241" s="2"/>
      <c r="Z241" s="12"/>
      <c r="AA241" s="12"/>
      <c r="AB241" s="12"/>
      <c r="AC241" s="12"/>
    </row>
    <row r="242" spans="1:29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17"/>
      <c r="V242" s="117"/>
      <c r="W242" s="117"/>
      <c r="X242" s="117"/>
      <c r="Y242" s="2"/>
      <c r="Z242" s="12"/>
      <c r="AA242" s="12"/>
      <c r="AB242" s="12"/>
      <c r="AC242" s="12"/>
    </row>
    <row r="243" spans="1:29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17"/>
      <c r="V243" s="117"/>
      <c r="W243" s="117"/>
      <c r="X243" s="117"/>
      <c r="Y243" s="2"/>
      <c r="Z243" s="12"/>
      <c r="AA243" s="12"/>
      <c r="AB243" s="12"/>
      <c r="AC243" s="12"/>
    </row>
    <row r="244" spans="1:29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17"/>
      <c r="V244" s="117"/>
      <c r="W244" s="117"/>
      <c r="X244" s="117"/>
      <c r="Y244" s="2"/>
      <c r="Z244" s="12"/>
      <c r="AA244" s="12"/>
      <c r="AB244" s="12"/>
      <c r="AC244" s="12"/>
    </row>
    <row r="245" spans="1:29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17"/>
      <c r="V245" s="117"/>
      <c r="W245" s="117"/>
      <c r="X245" s="117"/>
      <c r="Y245" s="2"/>
      <c r="Z245" s="12"/>
      <c r="AA245" s="12"/>
      <c r="AB245" s="12"/>
      <c r="AC245" s="12"/>
    </row>
    <row r="246" spans="1:29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17"/>
      <c r="V246" s="117"/>
      <c r="W246" s="117"/>
      <c r="X246" s="117"/>
      <c r="Y246" s="2"/>
      <c r="Z246" s="12"/>
      <c r="AA246" s="12"/>
      <c r="AB246" s="12"/>
      <c r="AC246" s="12"/>
    </row>
    <row r="247" spans="1:29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17"/>
      <c r="V247" s="117"/>
      <c r="W247" s="117"/>
      <c r="X247" s="117"/>
      <c r="Y247" s="2"/>
      <c r="Z247" s="12"/>
      <c r="AA247" s="12"/>
      <c r="AB247" s="12"/>
      <c r="AC247" s="12"/>
    </row>
    <row r="248" spans="1:29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17"/>
      <c r="V248" s="117"/>
      <c r="W248" s="117"/>
      <c r="X248" s="117"/>
      <c r="Y248" s="2"/>
      <c r="Z248" s="12"/>
      <c r="AA248" s="12"/>
      <c r="AB248" s="12"/>
      <c r="AC248" s="12"/>
    </row>
    <row r="249" spans="1:29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17"/>
      <c r="V249" s="117"/>
      <c r="W249" s="117"/>
      <c r="X249" s="117"/>
      <c r="Y249" s="2"/>
      <c r="Z249" s="12"/>
      <c r="AA249" s="12"/>
      <c r="AB249" s="12"/>
      <c r="AC249" s="12"/>
    </row>
    <row r="250" spans="1:29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17"/>
      <c r="V250" s="117"/>
      <c r="W250" s="117"/>
      <c r="X250" s="117"/>
      <c r="Y250" s="2"/>
      <c r="Z250" s="12"/>
      <c r="AA250" s="12"/>
      <c r="AB250" s="12"/>
      <c r="AC250" s="12"/>
    </row>
    <row r="251" spans="1:29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17"/>
      <c r="V251" s="117"/>
      <c r="W251" s="117"/>
      <c r="X251" s="117"/>
      <c r="Y251" s="2"/>
      <c r="Z251" s="12"/>
      <c r="AA251" s="12"/>
      <c r="AB251" s="12"/>
      <c r="AC251" s="12"/>
    </row>
    <row r="252" spans="1:29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17"/>
      <c r="V252" s="117"/>
      <c r="W252" s="117"/>
      <c r="X252" s="117"/>
      <c r="Y252" s="2"/>
      <c r="Z252" s="12"/>
      <c r="AA252" s="12"/>
      <c r="AB252" s="12"/>
      <c r="AC252" s="12"/>
    </row>
    <row r="253" spans="1:29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17"/>
      <c r="V253" s="117"/>
      <c r="W253" s="117"/>
      <c r="X253" s="117"/>
      <c r="Y253" s="2"/>
      <c r="Z253" s="12"/>
      <c r="AA253" s="12"/>
      <c r="AB253" s="12"/>
      <c r="AC253" s="12"/>
    </row>
    <row r="254" spans="1:29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17"/>
      <c r="V254" s="117"/>
      <c r="W254" s="117"/>
      <c r="X254" s="117"/>
      <c r="Y254" s="2"/>
      <c r="Z254" s="12"/>
      <c r="AA254" s="12"/>
      <c r="AB254" s="12"/>
      <c r="AC254" s="12"/>
    </row>
    <row r="255" spans="1:29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17"/>
      <c r="V255" s="117"/>
      <c r="W255" s="117"/>
      <c r="X255" s="117"/>
      <c r="Y255" s="2"/>
      <c r="Z255" s="12"/>
      <c r="AA255" s="12"/>
      <c r="AB255" s="12"/>
      <c r="AC255" s="12"/>
    </row>
    <row r="256" spans="1:29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17"/>
      <c r="V256" s="117"/>
      <c r="W256" s="117"/>
      <c r="X256" s="117"/>
      <c r="Y256" s="2"/>
      <c r="Z256" s="12"/>
      <c r="AA256" s="12"/>
      <c r="AB256" s="12"/>
      <c r="AC256" s="12"/>
    </row>
    <row r="257" spans="1:29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17"/>
      <c r="V257" s="117"/>
      <c r="W257" s="117"/>
      <c r="X257" s="117"/>
      <c r="Y257" s="2"/>
      <c r="Z257" s="12"/>
      <c r="AA257" s="12"/>
      <c r="AB257" s="12"/>
      <c r="AC257" s="12"/>
    </row>
    <row r="258" spans="1:29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17"/>
      <c r="V258" s="117"/>
      <c r="W258" s="117"/>
      <c r="X258" s="117"/>
      <c r="Y258" s="2"/>
      <c r="Z258" s="12"/>
      <c r="AA258" s="12"/>
      <c r="AB258" s="12"/>
      <c r="AC258" s="12"/>
    </row>
    <row r="259" spans="1:29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17"/>
      <c r="V259" s="117"/>
      <c r="W259" s="117"/>
      <c r="X259" s="117"/>
      <c r="Y259" s="2"/>
      <c r="Z259" s="12"/>
      <c r="AA259" s="12"/>
      <c r="AB259" s="12"/>
      <c r="AC259" s="12"/>
    </row>
    <row r="260" spans="1:29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17"/>
      <c r="V260" s="117"/>
      <c r="W260" s="117"/>
      <c r="X260" s="117"/>
      <c r="Y260" s="2"/>
      <c r="Z260" s="12"/>
      <c r="AA260" s="12"/>
      <c r="AB260" s="12"/>
      <c r="AC260" s="12"/>
    </row>
    <row r="261" spans="1:29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17"/>
      <c r="V261" s="117"/>
      <c r="W261" s="117"/>
      <c r="X261" s="117"/>
      <c r="Y261" s="2"/>
      <c r="Z261" s="12"/>
      <c r="AA261" s="12"/>
      <c r="AB261" s="12"/>
      <c r="AC261" s="12"/>
    </row>
    <row r="262" spans="1:29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17"/>
      <c r="V262" s="117"/>
      <c r="W262" s="117"/>
      <c r="X262" s="117"/>
      <c r="Y262" s="2"/>
      <c r="Z262" s="12"/>
      <c r="AA262" s="12"/>
      <c r="AB262" s="12"/>
      <c r="AC262" s="12"/>
    </row>
    <row r="263" spans="1:29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17"/>
      <c r="V263" s="117"/>
      <c r="W263" s="117"/>
      <c r="X263" s="117"/>
      <c r="Y263" s="2"/>
      <c r="Z263" s="12"/>
      <c r="AA263" s="12"/>
      <c r="AB263" s="12"/>
      <c r="AC263" s="12"/>
    </row>
    <row r="264" spans="1:29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17"/>
      <c r="V264" s="117"/>
      <c r="W264" s="117"/>
      <c r="X264" s="117"/>
      <c r="Y264" s="2"/>
      <c r="Z264" s="12"/>
      <c r="AA264" s="12"/>
      <c r="AB264" s="12"/>
      <c r="AC264" s="12"/>
    </row>
    <row r="265" spans="1:29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17"/>
      <c r="V265" s="117"/>
      <c r="W265" s="117"/>
      <c r="X265" s="117"/>
      <c r="Y265" s="2"/>
      <c r="Z265" s="12"/>
      <c r="AA265" s="12"/>
      <c r="AB265" s="12"/>
      <c r="AC265" s="12"/>
    </row>
    <row r="266" spans="1:29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17"/>
      <c r="V266" s="117"/>
      <c r="W266" s="117"/>
      <c r="X266" s="117"/>
      <c r="Y266" s="2"/>
      <c r="Z266" s="12"/>
      <c r="AA266" s="12"/>
      <c r="AB266" s="12"/>
      <c r="AC266" s="12"/>
    </row>
    <row r="267" spans="1:29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17"/>
      <c r="V267" s="117"/>
      <c r="W267" s="117"/>
      <c r="X267" s="117"/>
      <c r="Y267" s="2"/>
      <c r="Z267" s="12"/>
      <c r="AA267" s="12"/>
      <c r="AB267" s="12"/>
      <c r="AC267" s="12"/>
    </row>
    <row r="268" spans="1:29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17"/>
      <c r="V268" s="117"/>
      <c r="W268" s="117"/>
      <c r="X268" s="117"/>
      <c r="Y268" s="2"/>
      <c r="Z268" s="12"/>
      <c r="AA268" s="12"/>
      <c r="AB268" s="12"/>
      <c r="AC268" s="12"/>
    </row>
    <row r="269" spans="1:29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17"/>
      <c r="V269" s="117"/>
      <c r="W269" s="117"/>
      <c r="X269" s="117"/>
      <c r="Y269" s="2"/>
      <c r="Z269" s="12"/>
      <c r="AA269" s="12"/>
      <c r="AB269" s="12"/>
      <c r="AC269" s="12"/>
    </row>
    <row r="270" spans="1:29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17"/>
      <c r="V270" s="117"/>
      <c r="W270" s="117"/>
      <c r="X270" s="117"/>
      <c r="Y270" s="2"/>
      <c r="Z270" s="12"/>
      <c r="AA270" s="12"/>
      <c r="AB270" s="12"/>
      <c r="AC270" s="12"/>
    </row>
    <row r="271" spans="1:29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17"/>
      <c r="V271" s="117"/>
      <c r="W271" s="117"/>
      <c r="X271" s="117"/>
      <c r="Y271" s="2"/>
      <c r="Z271" s="12"/>
      <c r="AA271" s="12"/>
      <c r="AB271" s="12"/>
      <c r="AC271" s="12"/>
    </row>
    <row r="272" spans="1:29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17"/>
      <c r="V272" s="117"/>
      <c r="W272" s="117"/>
      <c r="X272" s="117"/>
      <c r="Y272" s="2"/>
      <c r="Z272" s="12"/>
      <c r="AA272" s="12"/>
      <c r="AB272" s="12"/>
      <c r="AC272" s="12"/>
    </row>
    <row r="273" spans="1:29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17"/>
      <c r="V273" s="117"/>
      <c r="W273" s="117"/>
      <c r="X273" s="117"/>
      <c r="Y273" s="2"/>
      <c r="Z273" s="12"/>
      <c r="AA273" s="12"/>
      <c r="AB273" s="12"/>
      <c r="AC273" s="12"/>
    </row>
    <row r="274" spans="1:29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17"/>
      <c r="V274" s="117"/>
      <c r="W274" s="117"/>
      <c r="X274" s="117"/>
      <c r="Y274" s="2"/>
      <c r="Z274" s="12"/>
      <c r="AA274" s="12"/>
      <c r="AB274" s="12"/>
      <c r="AC274" s="12"/>
    </row>
    <row r="275" spans="1:29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17"/>
      <c r="V275" s="117"/>
      <c r="W275" s="117"/>
      <c r="X275" s="117"/>
      <c r="Y275" s="2"/>
      <c r="Z275" s="12"/>
      <c r="AA275" s="12"/>
      <c r="AB275" s="12"/>
      <c r="AC275" s="12"/>
    </row>
    <row r="276" spans="1:29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17"/>
      <c r="V276" s="117"/>
      <c r="W276" s="117"/>
      <c r="X276" s="117"/>
      <c r="Y276" s="2"/>
      <c r="Z276" s="12"/>
      <c r="AA276" s="12"/>
      <c r="AB276" s="12"/>
      <c r="AC276" s="12"/>
    </row>
    <row r="277" spans="1:29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17"/>
      <c r="V277" s="117"/>
      <c r="W277" s="117"/>
      <c r="X277" s="117"/>
      <c r="Y277" s="2"/>
      <c r="Z277" s="12"/>
      <c r="AA277" s="12"/>
      <c r="AB277" s="12"/>
      <c r="AC277" s="12"/>
    </row>
    <row r="278" spans="1:29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17"/>
      <c r="V278" s="117"/>
      <c r="W278" s="117"/>
      <c r="X278" s="117"/>
      <c r="Y278" s="2"/>
      <c r="Z278" s="12"/>
      <c r="AA278" s="12"/>
      <c r="AB278" s="12"/>
      <c r="AC278" s="12"/>
    </row>
    <row r="279" spans="1:29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17"/>
      <c r="V279" s="117"/>
      <c r="W279" s="117"/>
      <c r="X279" s="117"/>
      <c r="Y279" s="2"/>
      <c r="Z279" s="12"/>
      <c r="AA279" s="12"/>
      <c r="AB279" s="12"/>
      <c r="AC279" s="12"/>
    </row>
    <row r="280" spans="1:29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17"/>
      <c r="V280" s="117"/>
      <c r="W280" s="117"/>
      <c r="X280" s="117"/>
      <c r="Y280" s="2"/>
      <c r="Z280" s="12"/>
      <c r="AA280" s="12"/>
      <c r="AB280" s="12"/>
      <c r="AC280" s="12"/>
    </row>
    <row r="281" spans="1:29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17"/>
      <c r="V281" s="117"/>
      <c r="W281" s="117"/>
      <c r="X281" s="117"/>
      <c r="Y281" s="2"/>
      <c r="Z281" s="12"/>
      <c r="AA281" s="12"/>
      <c r="AB281" s="12"/>
      <c r="AC281" s="12"/>
    </row>
    <row r="282" spans="1:29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17"/>
      <c r="V282" s="117"/>
      <c r="W282" s="117"/>
      <c r="X282" s="117"/>
      <c r="Y282" s="2"/>
      <c r="Z282" s="12"/>
      <c r="AA282" s="12"/>
      <c r="AB282" s="12"/>
      <c r="AC282" s="12"/>
    </row>
    <row r="283" spans="1:29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17"/>
      <c r="V283" s="117"/>
      <c r="W283" s="117"/>
      <c r="X283" s="117"/>
      <c r="Y283" s="2"/>
      <c r="Z283" s="12"/>
      <c r="AA283" s="12"/>
      <c r="AB283" s="12"/>
      <c r="AC283" s="12"/>
    </row>
    <row r="284" spans="1:29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17"/>
      <c r="V284" s="117"/>
      <c r="W284" s="117"/>
      <c r="X284" s="117"/>
      <c r="Y284" s="2"/>
      <c r="Z284" s="12"/>
      <c r="AA284" s="12"/>
      <c r="AB284" s="12"/>
      <c r="AC284" s="12"/>
    </row>
    <row r="285" spans="1:29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17"/>
      <c r="V285" s="117"/>
      <c r="W285" s="117"/>
      <c r="X285" s="117"/>
      <c r="Y285" s="2"/>
      <c r="Z285" s="12"/>
      <c r="AA285" s="12"/>
      <c r="AB285" s="12"/>
      <c r="AC285" s="12"/>
    </row>
    <row r="286" spans="1:29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17"/>
      <c r="V286" s="117"/>
      <c r="W286" s="117"/>
      <c r="X286" s="117"/>
      <c r="Y286" s="2"/>
      <c r="Z286" s="12"/>
      <c r="AA286" s="12"/>
      <c r="AB286" s="12"/>
      <c r="AC286" s="12"/>
    </row>
    <row r="287" spans="1:29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17"/>
      <c r="V287" s="117"/>
      <c r="W287" s="117"/>
      <c r="X287" s="117"/>
      <c r="Y287" s="2"/>
      <c r="Z287" s="12"/>
      <c r="AA287" s="12"/>
      <c r="AB287" s="12"/>
      <c r="AC287" s="12"/>
    </row>
    <row r="288" spans="1:29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17"/>
      <c r="V288" s="117"/>
      <c r="W288" s="117"/>
      <c r="X288" s="117"/>
      <c r="Y288" s="2"/>
      <c r="Z288" s="12"/>
      <c r="AA288" s="12"/>
      <c r="AB288" s="12"/>
      <c r="AC288" s="12"/>
    </row>
    <row r="289" spans="1:29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17"/>
      <c r="V289" s="117"/>
      <c r="W289" s="117"/>
      <c r="X289" s="117"/>
      <c r="Y289" s="2"/>
      <c r="Z289" s="12"/>
      <c r="AA289" s="12"/>
      <c r="AB289" s="12"/>
      <c r="AC289" s="12"/>
    </row>
    <row r="290" spans="1:29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17"/>
      <c r="V290" s="117"/>
      <c r="W290" s="117"/>
      <c r="X290" s="117"/>
      <c r="Y290" s="2"/>
      <c r="Z290" s="12"/>
      <c r="AA290" s="12"/>
      <c r="AB290" s="12"/>
      <c r="AC290" s="12"/>
    </row>
    <row r="291" spans="1:29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17"/>
      <c r="V291" s="117"/>
      <c r="W291" s="117"/>
      <c r="X291" s="117"/>
      <c r="Y291" s="2"/>
      <c r="Z291" s="12"/>
      <c r="AA291" s="12"/>
      <c r="AB291" s="12"/>
      <c r="AC291" s="12"/>
    </row>
    <row r="292" spans="1:29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17"/>
      <c r="V292" s="117"/>
      <c r="W292" s="117"/>
      <c r="X292" s="117"/>
      <c r="Y292" s="2"/>
      <c r="Z292" s="12"/>
      <c r="AA292" s="12"/>
      <c r="AB292" s="12"/>
      <c r="AC292" s="12"/>
    </row>
    <row r="293" spans="1:29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17"/>
      <c r="V293" s="117"/>
      <c r="W293" s="117"/>
      <c r="X293" s="117"/>
      <c r="Y293" s="2"/>
      <c r="Z293" s="12"/>
      <c r="AA293" s="12"/>
      <c r="AB293" s="12"/>
      <c r="AC293" s="12"/>
    </row>
    <row r="294" spans="1:29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17"/>
      <c r="V294" s="117"/>
      <c r="W294" s="117"/>
      <c r="X294" s="117"/>
      <c r="Y294" s="2"/>
      <c r="Z294" s="12"/>
      <c r="AA294" s="12"/>
      <c r="AB294" s="12"/>
      <c r="AC294" s="12"/>
    </row>
    <row r="295" spans="1:29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17"/>
      <c r="V295" s="117"/>
      <c r="W295" s="117"/>
      <c r="X295" s="117"/>
      <c r="Y295" s="2"/>
      <c r="Z295" s="12"/>
      <c r="AA295" s="12"/>
      <c r="AB295" s="12"/>
      <c r="AC295" s="12"/>
    </row>
    <row r="296" spans="1:29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17"/>
      <c r="V296" s="117"/>
      <c r="W296" s="117"/>
      <c r="X296" s="117"/>
      <c r="Y296" s="2"/>
      <c r="Z296" s="12"/>
      <c r="AA296" s="12"/>
      <c r="AB296" s="12"/>
      <c r="AC296" s="12"/>
    </row>
    <row r="297" spans="1:29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17"/>
      <c r="V297" s="117"/>
      <c r="W297" s="117"/>
      <c r="X297" s="117"/>
      <c r="Y297" s="2"/>
      <c r="Z297" s="12"/>
      <c r="AA297" s="12"/>
      <c r="AB297" s="12"/>
      <c r="AC297" s="12"/>
    </row>
    <row r="298" spans="1:29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17"/>
      <c r="V298" s="117"/>
      <c r="W298" s="117"/>
      <c r="X298" s="117"/>
      <c r="Y298" s="2"/>
      <c r="Z298" s="12"/>
      <c r="AA298" s="12"/>
      <c r="AB298" s="12"/>
      <c r="AC298" s="12"/>
    </row>
    <row r="299" spans="1:29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17"/>
      <c r="V299" s="117"/>
      <c r="W299" s="117"/>
      <c r="X299" s="117"/>
      <c r="Y299" s="2"/>
      <c r="Z299" s="12"/>
      <c r="AA299" s="12"/>
      <c r="AB299" s="12"/>
      <c r="AC299" s="12"/>
    </row>
    <row r="300" spans="1:29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17"/>
      <c r="V300" s="117"/>
      <c r="W300" s="117"/>
      <c r="X300" s="117"/>
      <c r="Y300" s="2"/>
      <c r="Z300" s="12"/>
      <c r="AA300" s="12"/>
      <c r="AB300" s="12"/>
      <c r="AC300" s="12"/>
    </row>
    <row r="301" spans="1:29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17"/>
      <c r="V301" s="117"/>
      <c r="W301" s="117"/>
      <c r="X301" s="117"/>
      <c r="Y301" s="2"/>
      <c r="Z301" s="12"/>
      <c r="AA301" s="12"/>
      <c r="AB301" s="12"/>
      <c r="AC301" s="12"/>
    </row>
    <row r="302" spans="1:29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17"/>
      <c r="V302" s="117"/>
      <c r="W302" s="117"/>
      <c r="X302" s="117"/>
      <c r="Y302" s="2"/>
      <c r="Z302" s="12"/>
      <c r="AA302" s="12"/>
      <c r="AB302" s="12"/>
      <c r="AC302" s="12"/>
    </row>
    <row r="303" spans="1:29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17"/>
      <c r="V303" s="117"/>
      <c r="W303" s="117"/>
      <c r="X303" s="117"/>
      <c r="Y303" s="2"/>
      <c r="Z303" s="12"/>
      <c r="AA303" s="12"/>
      <c r="AB303" s="12"/>
      <c r="AC303" s="12"/>
    </row>
    <row r="304" spans="1:29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17"/>
      <c r="V304" s="117"/>
      <c r="W304" s="117"/>
      <c r="X304" s="117"/>
      <c r="Y304" s="2"/>
      <c r="Z304" s="12"/>
      <c r="AA304" s="12"/>
      <c r="AB304" s="12"/>
      <c r="AC304" s="12"/>
    </row>
    <row r="305" spans="1:29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17"/>
      <c r="V305" s="117"/>
      <c r="W305" s="117"/>
      <c r="X305" s="117"/>
      <c r="Y305" s="2"/>
      <c r="Z305" s="12"/>
      <c r="AA305" s="12"/>
      <c r="AB305" s="12"/>
      <c r="AC305" s="12"/>
    </row>
    <row r="306" spans="1:29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17"/>
      <c r="V306" s="117"/>
      <c r="W306" s="117"/>
      <c r="X306" s="117"/>
      <c r="Y306" s="2"/>
      <c r="Z306" s="12"/>
      <c r="AA306" s="12"/>
      <c r="AB306" s="12"/>
      <c r="AC306" s="12"/>
    </row>
    <row r="307" spans="1:29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17"/>
      <c r="V307" s="117"/>
      <c r="W307" s="117"/>
      <c r="X307" s="117"/>
      <c r="Y307" s="2"/>
      <c r="Z307" s="12"/>
      <c r="AA307" s="12"/>
      <c r="AB307" s="12"/>
      <c r="AC307" s="12"/>
    </row>
    <row r="308" spans="1:29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17"/>
      <c r="V308" s="117"/>
      <c r="W308" s="117"/>
      <c r="X308" s="117"/>
      <c r="Y308" s="2"/>
      <c r="Z308" s="12"/>
      <c r="AA308" s="12"/>
      <c r="AB308" s="12"/>
      <c r="AC308" s="12"/>
    </row>
    <row r="309" spans="1:29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17"/>
      <c r="V309" s="117"/>
      <c r="W309" s="117"/>
      <c r="X309" s="117"/>
      <c r="Y309" s="2"/>
      <c r="Z309" s="12"/>
      <c r="AA309" s="12"/>
      <c r="AB309" s="12"/>
      <c r="AC309" s="12"/>
    </row>
    <row r="310" spans="1:29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17"/>
      <c r="V310" s="117"/>
      <c r="W310" s="117"/>
      <c r="X310" s="117"/>
      <c r="Y310" s="2"/>
      <c r="Z310" s="12"/>
      <c r="AA310" s="12"/>
      <c r="AB310" s="12"/>
      <c r="AC310" s="12"/>
    </row>
    <row r="311" spans="1:29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17"/>
      <c r="V311" s="117"/>
      <c r="W311" s="117"/>
      <c r="X311" s="117"/>
      <c r="Y311" s="2"/>
      <c r="Z311" s="12"/>
      <c r="AA311" s="12"/>
      <c r="AB311" s="12"/>
      <c r="AC311" s="12"/>
    </row>
    <row r="312" spans="1:29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17"/>
      <c r="V312" s="117"/>
      <c r="W312" s="117"/>
      <c r="X312" s="117"/>
      <c r="Y312" s="2"/>
      <c r="Z312" s="12"/>
      <c r="AA312" s="12"/>
      <c r="AB312" s="12"/>
      <c r="AC312" s="12"/>
    </row>
    <row r="313" spans="1:29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17"/>
      <c r="V313" s="117"/>
      <c r="W313" s="117"/>
      <c r="X313" s="117"/>
      <c r="Y313" s="2"/>
      <c r="Z313" s="12"/>
      <c r="AA313" s="12"/>
      <c r="AB313" s="12"/>
      <c r="AC313" s="12"/>
    </row>
    <row r="314" spans="1:29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17"/>
      <c r="V314" s="117"/>
      <c r="W314" s="117"/>
      <c r="X314" s="117"/>
      <c r="Y314" s="2"/>
      <c r="Z314" s="12"/>
      <c r="AA314" s="12"/>
      <c r="AB314" s="12"/>
      <c r="AC314" s="12"/>
    </row>
    <row r="315" spans="1:29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17"/>
      <c r="V315" s="117"/>
      <c r="W315" s="117"/>
      <c r="X315" s="117"/>
      <c r="Y315" s="2"/>
      <c r="Z315" s="12"/>
      <c r="AA315" s="12"/>
      <c r="AB315" s="12"/>
      <c r="AC315" s="12"/>
    </row>
    <row r="316" spans="1:29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17"/>
      <c r="V316" s="117"/>
      <c r="W316" s="117"/>
      <c r="X316" s="117"/>
      <c r="Y316" s="2"/>
      <c r="Z316" s="12"/>
      <c r="AA316" s="12"/>
      <c r="AB316" s="12"/>
      <c r="AC316" s="12"/>
    </row>
    <row r="317" spans="1:29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17"/>
      <c r="V317" s="117"/>
      <c r="W317" s="117"/>
      <c r="X317" s="117"/>
      <c r="Y317" s="2"/>
      <c r="Z317" s="12"/>
      <c r="AA317" s="12"/>
      <c r="AB317" s="12"/>
      <c r="AC317" s="12"/>
    </row>
    <row r="318" spans="1:29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17"/>
      <c r="V318" s="117"/>
      <c r="W318" s="117"/>
      <c r="X318" s="117"/>
      <c r="Y318" s="2"/>
      <c r="Z318" s="12"/>
      <c r="AA318" s="12"/>
      <c r="AB318" s="12"/>
      <c r="AC318" s="12"/>
    </row>
    <row r="319" spans="1:29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17"/>
      <c r="V319" s="117"/>
      <c r="W319" s="117"/>
      <c r="X319" s="117"/>
      <c r="Y319" s="2"/>
      <c r="Z319" s="12"/>
      <c r="AA319" s="12"/>
      <c r="AB319" s="12"/>
      <c r="AC319" s="12"/>
    </row>
    <row r="320" spans="1:29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17"/>
      <c r="V320" s="117"/>
      <c r="W320" s="117"/>
      <c r="X320" s="117"/>
      <c r="Y320" s="2"/>
      <c r="Z320" s="12"/>
      <c r="AA320" s="12"/>
      <c r="AB320" s="12"/>
      <c r="AC320" s="12"/>
    </row>
    <row r="321" spans="1:29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17"/>
      <c r="V321" s="117"/>
      <c r="W321" s="117"/>
      <c r="X321" s="117"/>
      <c r="Y321" s="2"/>
      <c r="Z321" s="12"/>
      <c r="AA321" s="12"/>
      <c r="AB321" s="12"/>
      <c r="AC321" s="12"/>
    </row>
    <row r="322" spans="1:29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17"/>
      <c r="V322" s="117"/>
      <c r="W322" s="117"/>
      <c r="X322" s="117"/>
      <c r="Y322" s="2"/>
      <c r="Z322" s="12"/>
      <c r="AA322" s="12"/>
      <c r="AB322" s="12"/>
      <c r="AC322" s="12"/>
    </row>
    <row r="323" spans="1:29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17"/>
      <c r="V323" s="117"/>
      <c r="W323" s="117"/>
      <c r="X323" s="117"/>
      <c r="Y323" s="2"/>
      <c r="Z323" s="12"/>
      <c r="AA323" s="12"/>
      <c r="AB323" s="12"/>
      <c r="AC323" s="12"/>
    </row>
    <row r="324" spans="1:29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17"/>
      <c r="V324" s="117"/>
      <c r="W324" s="117"/>
      <c r="X324" s="117"/>
      <c r="Y324" s="2"/>
      <c r="Z324" s="12"/>
      <c r="AA324" s="12"/>
      <c r="AB324" s="12"/>
      <c r="AC324" s="12"/>
    </row>
    <row r="325" spans="1:29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17"/>
      <c r="V325" s="117"/>
      <c r="W325" s="117"/>
      <c r="X325" s="117"/>
      <c r="Y325" s="2"/>
      <c r="Z325" s="12"/>
      <c r="AA325" s="12"/>
      <c r="AB325" s="12"/>
      <c r="AC325" s="12"/>
    </row>
    <row r="326" spans="1:29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17"/>
      <c r="V326" s="117"/>
      <c r="W326" s="117"/>
      <c r="X326" s="117"/>
      <c r="Y326" s="2"/>
      <c r="Z326" s="12"/>
      <c r="AA326" s="12"/>
      <c r="AB326" s="12"/>
      <c r="AC326" s="12"/>
    </row>
    <row r="327" spans="1:29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17"/>
      <c r="V327" s="117"/>
      <c r="W327" s="117"/>
      <c r="X327" s="117"/>
      <c r="Y327" s="2"/>
      <c r="Z327" s="12"/>
      <c r="AA327" s="12"/>
      <c r="AB327" s="12"/>
      <c r="AC327" s="12"/>
    </row>
    <row r="328" spans="1:29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17"/>
      <c r="V328" s="117"/>
      <c r="W328" s="117"/>
      <c r="X328" s="117"/>
      <c r="Y328" s="2"/>
      <c r="Z328" s="12"/>
      <c r="AA328" s="12"/>
      <c r="AB328" s="12"/>
      <c r="AC328" s="12"/>
    </row>
    <row r="329" spans="1:29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17"/>
      <c r="V329" s="117"/>
      <c r="W329" s="117"/>
      <c r="X329" s="117"/>
      <c r="Y329" s="2"/>
      <c r="Z329" s="12"/>
      <c r="AA329" s="12"/>
      <c r="AB329" s="12"/>
      <c r="AC329" s="12"/>
    </row>
    <row r="330" spans="1:29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17"/>
      <c r="V330" s="117"/>
      <c r="W330" s="117"/>
      <c r="X330" s="117"/>
      <c r="Y330" s="2"/>
      <c r="Z330" s="12"/>
      <c r="AA330" s="12"/>
      <c r="AB330" s="12"/>
      <c r="AC330" s="12"/>
    </row>
    <row r="331" spans="1:29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17"/>
      <c r="V331" s="117"/>
      <c r="W331" s="117"/>
      <c r="X331" s="117"/>
      <c r="Y331" s="2"/>
      <c r="Z331" s="12"/>
      <c r="AA331" s="12"/>
      <c r="AB331" s="12"/>
      <c r="AC331" s="12"/>
    </row>
    <row r="332" spans="1:29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17"/>
      <c r="V332" s="117"/>
      <c r="W332" s="117"/>
      <c r="X332" s="117"/>
      <c r="Y332" s="2"/>
      <c r="Z332" s="12"/>
      <c r="AA332" s="12"/>
      <c r="AB332" s="12"/>
      <c r="AC332" s="12"/>
    </row>
    <row r="333" spans="1:29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17"/>
      <c r="V333" s="117"/>
      <c r="W333" s="117"/>
      <c r="X333" s="117"/>
      <c r="Y333" s="2"/>
      <c r="Z333" s="12"/>
      <c r="AA333" s="12"/>
      <c r="AB333" s="12"/>
      <c r="AC333" s="12"/>
    </row>
    <row r="334" spans="1:29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17"/>
      <c r="V334" s="117"/>
      <c r="W334" s="117"/>
      <c r="X334" s="117"/>
      <c r="Y334" s="2"/>
      <c r="Z334" s="12"/>
      <c r="AA334" s="12"/>
      <c r="AB334" s="12"/>
      <c r="AC334" s="12"/>
    </row>
    <row r="335" spans="1:29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17"/>
      <c r="V335" s="117"/>
      <c r="W335" s="117"/>
      <c r="X335" s="117"/>
      <c r="Y335" s="2"/>
      <c r="Z335" s="12"/>
      <c r="AA335" s="12"/>
      <c r="AB335" s="12"/>
      <c r="AC335" s="12"/>
    </row>
    <row r="336" spans="1:29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17"/>
      <c r="V336" s="117"/>
      <c r="W336" s="117"/>
      <c r="X336" s="117"/>
      <c r="Y336" s="2"/>
      <c r="Z336" s="12"/>
      <c r="AA336" s="12"/>
      <c r="AB336" s="12"/>
      <c r="AC336" s="12"/>
    </row>
    <row r="337" spans="1:29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17"/>
      <c r="V337" s="117"/>
      <c r="W337" s="117"/>
      <c r="X337" s="117"/>
      <c r="Y337" s="2"/>
      <c r="Z337" s="12"/>
      <c r="AA337" s="12"/>
      <c r="AB337" s="12"/>
      <c r="AC337" s="12"/>
    </row>
    <row r="338" spans="1:29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17"/>
      <c r="V338" s="117"/>
      <c r="W338" s="117"/>
      <c r="X338" s="117"/>
      <c r="Y338" s="2"/>
      <c r="Z338" s="12"/>
      <c r="AA338" s="12"/>
      <c r="AB338" s="12"/>
      <c r="AC338" s="12"/>
    </row>
    <row r="339" spans="1:29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17"/>
      <c r="V339" s="117"/>
      <c r="W339" s="117"/>
      <c r="X339" s="117"/>
      <c r="Y339" s="2"/>
      <c r="Z339" s="12"/>
      <c r="AA339" s="12"/>
      <c r="AB339" s="12"/>
      <c r="AC339" s="12"/>
    </row>
    <row r="340" spans="1:29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17"/>
      <c r="V340" s="117"/>
      <c r="W340" s="117"/>
      <c r="X340" s="117"/>
      <c r="Y340" s="2"/>
      <c r="Z340" s="12"/>
      <c r="AA340" s="12"/>
      <c r="AB340" s="12"/>
      <c r="AC340" s="12"/>
    </row>
    <row r="341" spans="1:29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17"/>
      <c r="V341" s="117"/>
      <c r="W341" s="117"/>
      <c r="X341" s="117"/>
      <c r="Y341" s="2"/>
      <c r="Z341" s="12"/>
      <c r="AA341" s="12"/>
      <c r="AB341" s="12"/>
      <c r="AC341" s="12"/>
    </row>
    <row r="342" spans="1:29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17"/>
      <c r="V342" s="117"/>
      <c r="W342" s="117"/>
      <c r="X342" s="117"/>
      <c r="Y342" s="2"/>
      <c r="Z342" s="12"/>
      <c r="AA342" s="12"/>
      <c r="AB342" s="12"/>
      <c r="AC342" s="12"/>
    </row>
    <row r="343" spans="1:29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17"/>
      <c r="V343" s="117"/>
      <c r="W343" s="117"/>
      <c r="X343" s="117"/>
      <c r="Y343" s="2"/>
      <c r="Z343" s="12"/>
      <c r="AA343" s="12"/>
      <c r="AB343" s="12"/>
      <c r="AC343" s="12"/>
    </row>
    <row r="344" spans="1:29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17"/>
      <c r="V344" s="117"/>
      <c r="W344" s="117"/>
      <c r="X344" s="117"/>
      <c r="Y344" s="2"/>
      <c r="Z344" s="12"/>
      <c r="AA344" s="12"/>
      <c r="AB344" s="12"/>
      <c r="AC344" s="12"/>
    </row>
    <row r="345" spans="1:29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17"/>
      <c r="V345" s="117"/>
      <c r="W345" s="117"/>
      <c r="X345" s="117"/>
      <c r="Y345" s="2"/>
      <c r="Z345" s="12"/>
      <c r="AA345" s="12"/>
      <c r="AB345" s="12"/>
      <c r="AC345" s="12"/>
    </row>
    <row r="346" spans="1:29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17"/>
      <c r="V346" s="117"/>
      <c r="W346" s="117"/>
      <c r="X346" s="117"/>
      <c r="Y346" s="2"/>
      <c r="Z346" s="12"/>
      <c r="AA346" s="12"/>
      <c r="AB346" s="12"/>
      <c r="AC346" s="12"/>
    </row>
    <row r="347" spans="1:29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17"/>
      <c r="V347" s="117"/>
      <c r="W347" s="117"/>
      <c r="X347" s="117"/>
      <c r="Y347" s="2"/>
      <c r="Z347" s="12"/>
      <c r="AA347" s="12"/>
      <c r="AB347" s="12"/>
      <c r="AC347" s="12"/>
    </row>
    <row r="348" spans="1:29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17"/>
      <c r="V348" s="117"/>
      <c r="W348" s="117"/>
      <c r="X348" s="117"/>
      <c r="Y348" s="2"/>
      <c r="Z348" s="12"/>
      <c r="AA348" s="12"/>
      <c r="AB348" s="12"/>
      <c r="AC348" s="12"/>
    </row>
    <row r="349" spans="1:29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17"/>
      <c r="V349" s="117"/>
      <c r="W349" s="117"/>
      <c r="X349" s="117"/>
      <c r="Y349" s="2"/>
      <c r="Z349" s="12"/>
      <c r="AA349" s="12"/>
      <c r="AB349" s="12"/>
      <c r="AC349" s="12"/>
    </row>
    <row r="350" spans="1:29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17"/>
      <c r="V350" s="117"/>
      <c r="W350" s="117"/>
      <c r="X350" s="117"/>
      <c r="Y350" s="2"/>
      <c r="Z350" s="12"/>
      <c r="AA350" s="12"/>
      <c r="AB350" s="12"/>
      <c r="AC350" s="12"/>
    </row>
    <row r="351" spans="1:29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17"/>
      <c r="V351" s="117"/>
      <c r="W351" s="117"/>
      <c r="X351" s="117"/>
      <c r="Y351" s="2"/>
      <c r="Z351" s="12"/>
      <c r="AA351" s="12"/>
      <c r="AB351" s="12"/>
      <c r="AC351" s="12"/>
    </row>
    <row r="352" spans="1:29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17"/>
      <c r="V352" s="117"/>
      <c r="W352" s="117"/>
      <c r="X352" s="117"/>
      <c r="Y352" s="2"/>
      <c r="Z352" s="12"/>
      <c r="AA352" s="12"/>
      <c r="AB352" s="12"/>
      <c r="AC352" s="12"/>
    </row>
    <row r="353" spans="1:29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17"/>
      <c r="V353" s="117"/>
      <c r="W353" s="117"/>
      <c r="X353" s="117"/>
      <c r="Y353" s="2"/>
      <c r="Z353" s="12"/>
      <c r="AA353" s="12"/>
      <c r="AB353" s="12"/>
      <c r="AC353" s="12"/>
    </row>
    <row r="354" spans="1:29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17"/>
      <c r="V354" s="117"/>
      <c r="W354" s="117"/>
      <c r="X354" s="117"/>
      <c r="Y354" s="2"/>
      <c r="Z354" s="12"/>
      <c r="AA354" s="12"/>
      <c r="AB354" s="12"/>
      <c r="AC354" s="12"/>
    </row>
    <row r="355" spans="1:29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17"/>
      <c r="V355" s="117"/>
      <c r="W355" s="117"/>
      <c r="X355" s="117"/>
      <c r="Y355" s="2"/>
      <c r="Z355" s="12"/>
      <c r="AA355" s="12"/>
      <c r="AB355" s="12"/>
      <c r="AC355" s="12"/>
    </row>
    <row r="356" spans="1:29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17"/>
      <c r="V356" s="117"/>
      <c r="W356" s="117"/>
      <c r="X356" s="117"/>
      <c r="Y356" s="2"/>
      <c r="Z356" s="12"/>
      <c r="AA356" s="12"/>
      <c r="AB356" s="12"/>
      <c r="AC356" s="12"/>
    </row>
    <row r="357" spans="1:29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17"/>
      <c r="V357" s="117"/>
      <c r="W357" s="117"/>
      <c r="X357" s="117"/>
      <c r="Y357" s="2"/>
      <c r="Z357" s="12"/>
      <c r="AA357" s="12"/>
      <c r="AB357" s="12"/>
      <c r="AC357" s="12"/>
    </row>
    <row r="358" spans="1:29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17"/>
      <c r="V358" s="117"/>
      <c r="W358" s="117"/>
      <c r="X358" s="117"/>
      <c r="Y358" s="2"/>
      <c r="Z358" s="12"/>
      <c r="AA358" s="12"/>
      <c r="AB358" s="12"/>
      <c r="AC358" s="12"/>
    </row>
    <row r="359" spans="1:29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17"/>
      <c r="V359" s="117"/>
      <c r="W359" s="117"/>
      <c r="X359" s="117"/>
      <c r="Y359" s="2"/>
      <c r="Z359" s="12"/>
      <c r="AA359" s="12"/>
      <c r="AB359" s="12"/>
      <c r="AC359" s="12"/>
    </row>
    <row r="360" spans="1:29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17"/>
      <c r="V360" s="117"/>
      <c r="W360" s="117"/>
      <c r="X360" s="117"/>
      <c r="Y360" s="2"/>
      <c r="Z360" s="12"/>
      <c r="AA360" s="12"/>
      <c r="AB360" s="12"/>
      <c r="AC360" s="12"/>
    </row>
    <row r="361" spans="1:29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17"/>
      <c r="V361" s="117"/>
      <c r="W361" s="117"/>
      <c r="X361" s="117"/>
      <c r="Y361" s="2"/>
      <c r="Z361" s="12"/>
      <c r="AA361" s="12"/>
      <c r="AB361" s="12"/>
      <c r="AC361" s="12"/>
    </row>
    <row r="362" spans="1:29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17"/>
      <c r="V362" s="117"/>
      <c r="W362" s="117"/>
      <c r="X362" s="117"/>
      <c r="Y362" s="2"/>
      <c r="Z362" s="12"/>
      <c r="AA362" s="12"/>
      <c r="AB362" s="12"/>
      <c r="AC362" s="12"/>
    </row>
    <row r="363" spans="1:29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17"/>
      <c r="V363" s="117"/>
      <c r="W363" s="117"/>
      <c r="X363" s="117"/>
      <c r="Y363" s="2"/>
      <c r="Z363" s="12"/>
      <c r="AA363" s="12"/>
      <c r="AB363" s="12"/>
      <c r="AC363" s="12"/>
    </row>
    <row r="364" spans="1:29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17"/>
      <c r="V364" s="117"/>
      <c r="W364" s="117"/>
      <c r="X364" s="117"/>
      <c r="Y364" s="2"/>
      <c r="Z364" s="12"/>
      <c r="AA364" s="12"/>
      <c r="AB364" s="12"/>
      <c r="AC364" s="12"/>
    </row>
    <row r="365" spans="1:29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17"/>
      <c r="V365" s="117"/>
      <c r="W365" s="117"/>
      <c r="X365" s="117"/>
      <c r="Y365" s="2"/>
      <c r="Z365" s="12"/>
      <c r="AA365" s="12"/>
      <c r="AB365" s="12"/>
      <c r="AC365" s="12"/>
    </row>
    <row r="366" spans="1:29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17"/>
      <c r="V366" s="117"/>
      <c r="W366" s="117"/>
      <c r="X366" s="117"/>
      <c r="Y366" s="2"/>
      <c r="Z366" s="12"/>
      <c r="AA366" s="12"/>
      <c r="AB366" s="12"/>
      <c r="AC366" s="12"/>
    </row>
    <row r="367" spans="1:29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17"/>
      <c r="V367" s="117"/>
      <c r="W367" s="117"/>
      <c r="X367" s="117"/>
      <c r="Y367" s="2"/>
      <c r="Z367" s="12"/>
      <c r="AA367" s="12"/>
      <c r="AB367" s="12"/>
      <c r="AC367" s="12"/>
    </row>
    <row r="368" spans="1:29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17"/>
      <c r="V368" s="117"/>
      <c r="W368" s="117"/>
      <c r="X368" s="117"/>
      <c r="Y368" s="2"/>
      <c r="Z368" s="12"/>
      <c r="AA368" s="12"/>
      <c r="AB368" s="12"/>
      <c r="AC368" s="12"/>
    </row>
    <row r="369" spans="1:29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17"/>
      <c r="V369" s="117"/>
      <c r="W369" s="117"/>
      <c r="X369" s="117"/>
      <c r="Y369" s="2"/>
      <c r="Z369" s="12"/>
      <c r="AA369" s="12"/>
      <c r="AB369" s="12"/>
      <c r="AC369" s="12"/>
    </row>
    <row r="370" spans="1:29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17"/>
      <c r="V370" s="117"/>
      <c r="W370" s="117"/>
      <c r="X370" s="117"/>
      <c r="Y370" s="2"/>
      <c r="Z370" s="12"/>
      <c r="AA370" s="12"/>
      <c r="AB370" s="12"/>
      <c r="AC370" s="12"/>
    </row>
    <row r="371" spans="1:29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17"/>
      <c r="V371" s="117"/>
      <c r="W371" s="117"/>
      <c r="X371" s="117"/>
      <c r="Y371" s="2"/>
      <c r="Z371" s="12"/>
      <c r="AA371" s="12"/>
      <c r="AB371" s="12"/>
      <c r="AC371" s="12"/>
    </row>
    <row r="372" spans="1:29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17"/>
      <c r="V372" s="117"/>
      <c r="W372" s="117"/>
      <c r="X372" s="117"/>
      <c r="Y372" s="2"/>
      <c r="Z372" s="12"/>
      <c r="AA372" s="12"/>
      <c r="AB372" s="12"/>
      <c r="AC372" s="12"/>
    </row>
    <row r="373" spans="1:29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17"/>
      <c r="V373" s="117"/>
      <c r="W373" s="117"/>
      <c r="X373" s="117"/>
      <c r="Y373" s="2"/>
      <c r="Z373" s="12"/>
      <c r="AA373" s="12"/>
      <c r="AB373" s="12"/>
      <c r="AC373" s="12"/>
    </row>
    <row r="374" spans="1:29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17"/>
      <c r="V374" s="117"/>
      <c r="W374" s="117"/>
      <c r="X374" s="117"/>
      <c r="Y374" s="2"/>
      <c r="Z374" s="12"/>
      <c r="AA374" s="12"/>
      <c r="AB374" s="12"/>
      <c r="AC374" s="12"/>
    </row>
    <row r="375" spans="1:29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17"/>
      <c r="V375" s="117"/>
      <c r="W375" s="117"/>
      <c r="X375" s="117"/>
      <c r="Y375" s="2"/>
      <c r="Z375" s="12"/>
      <c r="AA375" s="12"/>
      <c r="AB375" s="12"/>
      <c r="AC375" s="12"/>
    </row>
    <row r="376" spans="1:29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17"/>
      <c r="V376" s="117"/>
      <c r="W376" s="117"/>
      <c r="X376" s="117"/>
      <c r="Y376" s="2"/>
      <c r="Z376" s="12"/>
      <c r="AA376" s="12"/>
      <c r="AB376" s="12"/>
      <c r="AC376" s="12"/>
    </row>
    <row r="377" spans="1:29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17"/>
      <c r="V377" s="117"/>
      <c r="W377" s="117"/>
      <c r="X377" s="117"/>
      <c r="Y377" s="2"/>
      <c r="Z377" s="12"/>
      <c r="AA377" s="12"/>
      <c r="AB377" s="12"/>
      <c r="AC377" s="12"/>
    </row>
    <row r="378" spans="1:29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17"/>
      <c r="V378" s="117"/>
      <c r="W378" s="117"/>
      <c r="X378" s="117"/>
      <c r="Y378" s="2"/>
      <c r="Z378" s="12"/>
      <c r="AA378" s="12"/>
      <c r="AB378" s="12"/>
      <c r="AC378" s="12"/>
    </row>
    <row r="379" spans="1:29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17"/>
      <c r="V379" s="117"/>
      <c r="W379" s="117"/>
      <c r="X379" s="117"/>
      <c r="Y379" s="2"/>
      <c r="Z379" s="12"/>
      <c r="AA379" s="12"/>
      <c r="AB379" s="12"/>
      <c r="AC379" s="12"/>
    </row>
    <row r="380" spans="1:29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17"/>
      <c r="V380" s="117"/>
      <c r="W380" s="117"/>
      <c r="X380" s="117"/>
      <c r="Y380" s="2"/>
      <c r="Z380" s="12"/>
      <c r="AA380" s="12"/>
      <c r="AB380" s="12"/>
      <c r="AC380" s="12"/>
    </row>
    <row r="381" spans="1:29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17"/>
      <c r="V381" s="117"/>
      <c r="W381" s="117"/>
      <c r="X381" s="117"/>
      <c r="Y381" s="2"/>
      <c r="Z381" s="12"/>
      <c r="AA381" s="12"/>
      <c r="AB381" s="12"/>
      <c r="AC381" s="12"/>
    </row>
    <row r="382" spans="1:29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17"/>
      <c r="V382" s="117"/>
      <c r="W382" s="117"/>
      <c r="X382" s="117"/>
      <c r="Y382" s="2"/>
      <c r="Z382" s="12"/>
      <c r="AA382" s="12"/>
      <c r="AB382" s="12"/>
      <c r="AC382" s="12"/>
    </row>
    <row r="383" spans="1:29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17"/>
      <c r="V383" s="117"/>
      <c r="W383" s="117"/>
      <c r="X383" s="117"/>
      <c r="Y383" s="2"/>
      <c r="Z383" s="12"/>
      <c r="AA383" s="12"/>
      <c r="AB383" s="12"/>
      <c r="AC383" s="12"/>
    </row>
    <row r="384" spans="1:29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17"/>
      <c r="V384" s="117"/>
      <c r="W384" s="117"/>
      <c r="X384" s="117"/>
      <c r="Y384" s="2"/>
      <c r="Z384" s="12"/>
      <c r="AA384" s="12"/>
      <c r="AB384" s="12"/>
      <c r="AC384" s="12"/>
    </row>
    <row r="385" spans="1:29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17"/>
      <c r="V385" s="117"/>
      <c r="W385" s="117"/>
      <c r="X385" s="117"/>
      <c r="Y385" s="2"/>
      <c r="Z385" s="12"/>
      <c r="AA385" s="12"/>
      <c r="AB385" s="12"/>
      <c r="AC385" s="12"/>
    </row>
    <row r="386" spans="1:29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17"/>
      <c r="V386" s="117"/>
      <c r="W386" s="117"/>
      <c r="X386" s="117"/>
      <c r="Y386" s="2"/>
      <c r="Z386" s="12"/>
      <c r="AA386" s="12"/>
      <c r="AB386" s="12"/>
      <c r="AC386" s="12"/>
    </row>
    <row r="387" spans="1:29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17"/>
      <c r="V387" s="117"/>
      <c r="W387" s="117"/>
      <c r="X387" s="117"/>
      <c r="Y387" s="2"/>
      <c r="Z387" s="12"/>
      <c r="AA387" s="12"/>
      <c r="AB387" s="12"/>
      <c r="AC387" s="12"/>
    </row>
    <row r="388" spans="1:29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17"/>
      <c r="V388" s="117"/>
      <c r="W388" s="117"/>
      <c r="X388" s="117"/>
      <c r="Y388" s="2"/>
      <c r="Z388" s="12"/>
      <c r="AA388" s="12"/>
      <c r="AB388" s="12"/>
      <c r="AC388" s="12"/>
    </row>
    <row r="389" spans="1:29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17"/>
      <c r="V389" s="117"/>
      <c r="W389" s="117"/>
      <c r="X389" s="117"/>
      <c r="Y389" s="2"/>
      <c r="Z389" s="12"/>
      <c r="AA389" s="12"/>
      <c r="AB389" s="12"/>
      <c r="AC389" s="12"/>
    </row>
    <row r="390" spans="1:29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17"/>
      <c r="V390" s="117"/>
      <c r="W390" s="117"/>
      <c r="X390" s="117"/>
      <c r="Y390" s="2"/>
      <c r="Z390" s="12"/>
      <c r="AA390" s="12"/>
      <c r="AB390" s="12"/>
      <c r="AC390" s="12"/>
    </row>
    <row r="391" spans="1:29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17"/>
      <c r="V391" s="117"/>
      <c r="W391" s="117"/>
      <c r="X391" s="117"/>
      <c r="Y391" s="2"/>
      <c r="Z391" s="12"/>
      <c r="AA391" s="12"/>
      <c r="AB391" s="12"/>
      <c r="AC391" s="12"/>
    </row>
    <row r="392" spans="1:29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17"/>
      <c r="V392" s="117"/>
      <c r="W392" s="117"/>
      <c r="X392" s="117"/>
      <c r="Y392" s="2"/>
      <c r="Z392" s="12"/>
      <c r="AA392" s="12"/>
      <c r="AB392" s="12"/>
      <c r="AC392" s="12"/>
    </row>
    <row r="393" spans="1:29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17"/>
      <c r="V393" s="117"/>
      <c r="W393" s="117"/>
      <c r="X393" s="117"/>
      <c r="Y393" s="2"/>
      <c r="Z393" s="12"/>
      <c r="AA393" s="12"/>
      <c r="AB393" s="12"/>
      <c r="AC393" s="12"/>
    </row>
    <row r="394" spans="1:29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17"/>
      <c r="V394" s="117"/>
      <c r="W394" s="117"/>
      <c r="X394" s="117"/>
      <c r="Y394" s="2"/>
      <c r="Z394" s="12"/>
      <c r="AA394" s="12"/>
      <c r="AB394" s="12"/>
      <c r="AC394" s="12"/>
    </row>
    <row r="395" spans="1:29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17"/>
      <c r="V395" s="117"/>
      <c r="W395" s="117"/>
      <c r="X395" s="117"/>
      <c r="Y395" s="2"/>
      <c r="Z395" s="12"/>
      <c r="AA395" s="12"/>
      <c r="AB395" s="12"/>
      <c r="AC395" s="12"/>
    </row>
    <row r="396" spans="1:29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17"/>
      <c r="V396" s="117"/>
      <c r="W396" s="117"/>
      <c r="X396" s="117"/>
      <c r="Y396" s="2"/>
      <c r="Z396" s="12"/>
      <c r="AA396" s="12"/>
      <c r="AB396" s="12"/>
      <c r="AC396" s="12"/>
    </row>
    <row r="397" spans="1:29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17"/>
      <c r="V397" s="117"/>
      <c r="W397" s="117"/>
      <c r="X397" s="117"/>
      <c r="Y397" s="2"/>
      <c r="Z397" s="12"/>
      <c r="AA397" s="12"/>
      <c r="AB397" s="12"/>
      <c r="AC397" s="12"/>
    </row>
    <row r="398" spans="1:29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17"/>
      <c r="V398" s="117"/>
      <c r="W398" s="117"/>
      <c r="X398" s="117"/>
      <c r="Y398" s="2"/>
      <c r="Z398" s="12"/>
      <c r="AA398" s="12"/>
      <c r="AB398" s="12"/>
      <c r="AC398" s="12"/>
    </row>
    <row r="399" spans="1:29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17"/>
      <c r="V399" s="117"/>
      <c r="W399" s="117"/>
      <c r="X399" s="117"/>
      <c r="Y399" s="2"/>
      <c r="Z399" s="12"/>
      <c r="AA399" s="12"/>
      <c r="AB399" s="12"/>
      <c r="AC399" s="12"/>
    </row>
    <row r="400" spans="1:29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17"/>
      <c r="V400" s="117"/>
      <c r="W400" s="117"/>
      <c r="X400" s="117"/>
      <c r="Y400" s="2"/>
      <c r="Z400" s="12"/>
      <c r="AA400" s="12"/>
      <c r="AB400" s="12"/>
      <c r="AC400" s="12"/>
    </row>
    <row r="401" spans="1:29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17"/>
      <c r="V401" s="117"/>
      <c r="W401" s="117"/>
      <c r="X401" s="117"/>
      <c r="Y401" s="2"/>
      <c r="Z401" s="12"/>
      <c r="AA401" s="12"/>
      <c r="AB401" s="12"/>
      <c r="AC401" s="12"/>
    </row>
    <row r="402" spans="1:29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17"/>
      <c r="V402" s="117"/>
      <c r="W402" s="117"/>
      <c r="X402" s="117"/>
      <c r="Y402" s="2"/>
      <c r="Z402" s="12"/>
      <c r="AA402" s="12"/>
      <c r="AB402" s="12"/>
      <c r="AC402" s="12"/>
    </row>
    <row r="403" spans="1:29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17"/>
      <c r="V403" s="117"/>
      <c r="W403" s="117"/>
      <c r="X403" s="117"/>
      <c r="Y403" s="2"/>
      <c r="Z403" s="12"/>
      <c r="AA403" s="12"/>
      <c r="AB403" s="12"/>
      <c r="AC403" s="12"/>
    </row>
    <row r="404" spans="1:29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17"/>
      <c r="V404" s="117"/>
      <c r="W404" s="117"/>
      <c r="X404" s="117"/>
      <c r="Y404" s="2"/>
      <c r="Z404" s="12"/>
      <c r="AA404" s="12"/>
      <c r="AB404" s="12"/>
      <c r="AC404" s="12"/>
    </row>
    <row r="405" spans="1:29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17"/>
      <c r="V405" s="117"/>
      <c r="W405" s="117"/>
      <c r="X405" s="117"/>
      <c r="Y405" s="2"/>
      <c r="Z405" s="12"/>
      <c r="AA405" s="12"/>
      <c r="AB405" s="12"/>
      <c r="AC405" s="12"/>
    </row>
    <row r="406" spans="1:29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17"/>
      <c r="V406" s="117"/>
      <c r="W406" s="117"/>
      <c r="X406" s="117"/>
      <c r="Y406" s="2"/>
      <c r="Z406" s="12"/>
      <c r="AA406" s="12"/>
      <c r="AB406" s="12"/>
      <c r="AC406" s="12"/>
    </row>
    <row r="407" spans="1:29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17"/>
      <c r="V407" s="117"/>
      <c r="W407" s="117"/>
      <c r="X407" s="117"/>
      <c r="Y407" s="2"/>
      <c r="Z407" s="12"/>
      <c r="AA407" s="12"/>
      <c r="AB407" s="12"/>
      <c r="AC407" s="12"/>
    </row>
    <row r="408" spans="1:29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17"/>
      <c r="V408" s="117"/>
      <c r="W408" s="117"/>
      <c r="X408" s="117"/>
      <c r="Y408" s="2"/>
      <c r="Z408" s="12"/>
      <c r="AA408" s="12"/>
      <c r="AB408" s="12"/>
      <c r="AC408" s="12"/>
    </row>
    <row r="409" spans="1:29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17"/>
      <c r="V409" s="117"/>
      <c r="W409" s="117"/>
      <c r="X409" s="117"/>
      <c r="Y409" s="2"/>
      <c r="Z409" s="12"/>
      <c r="AA409" s="12"/>
      <c r="AB409" s="12"/>
      <c r="AC409" s="12"/>
    </row>
    <row r="410" spans="1:29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17"/>
      <c r="V410" s="117"/>
      <c r="W410" s="117"/>
      <c r="X410" s="117"/>
      <c r="Y410" s="2"/>
      <c r="Z410" s="12"/>
      <c r="AA410" s="12"/>
      <c r="AB410" s="12"/>
      <c r="AC410" s="12"/>
    </row>
    <row r="411" spans="1:29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17"/>
      <c r="V411" s="117"/>
      <c r="W411" s="117"/>
      <c r="X411" s="117"/>
      <c r="Y411" s="2"/>
      <c r="Z411" s="12"/>
      <c r="AA411" s="12"/>
      <c r="AB411" s="12"/>
      <c r="AC411" s="12"/>
    </row>
    <row r="412" spans="1:29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17"/>
      <c r="V412" s="117"/>
      <c r="W412" s="117"/>
      <c r="X412" s="117"/>
      <c r="Y412" s="2"/>
      <c r="Z412" s="12"/>
      <c r="AA412" s="12"/>
      <c r="AB412" s="12"/>
      <c r="AC412" s="12"/>
    </row>
    <row r="413" spans="1:29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17"/>
      <c r="V413" s="117"/>
      <c r="W413" s="117"/>
      <c r="X413" s="117"/>
      <c r="Y413" s="2"/>
      <c r="Z413" s="12"/>
      <c r="AA413" s="12"/>
      <c r="AB413" s="12"/>
      <c r="AC413" s="12"/>
    </row>
    <row r="414" spans="1:29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17"/>
      <c r="V414" s="117"/>
      <c r="W414" s="117"/>
      <c r="X414" s="117"/>
      <c r="Y414" s="2"/>
      <c r="Z414" s="12"/>
      <c r="AA414" s="12"/>
      <c r="AB414" s="12"/>
      <c r="AC414" s="12"/>
    </row>
    <row r="415" spans="1:29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17"/>
      <c r="V415" s="117"/>
      <c r="W415" s="117"/>
      <c r="X415" s="117"/>
      <c r="Y415" s="2"/>
      <c r="Z415" s="12"/>
      <c r="AA415" s="12"/>
      <c r="AB415" s="12"/>
      <c r="AC415" s="12"/>
    </row>
    <row r="416" spans="1:29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17"/>
      <c r="V416" s="117"/>
      <c r="W416" s="117"/>
      <c r="X416" s="117"/>
      <c r="Y416" s="2"/>
      <c r="Z416" s="12"/>
      <c r="AA416" s="12"/>
      <c r="AB416" s="12"/>
      <c r="AC416" s="12"/>
    </row>
    <row r="417" spans="1:29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17"/>
      <c r="V417" s="117"/>
      <c r="W417" s="117"/>
      <c r="X417" s="117"/>
      <c r="Y417" s="2"/>
      <c r="Z417" s="12"/>
      <c r="AA417" s="12"/>
      <c r="AB417" s="12"/>
      <c r="AC417" s="12"/>
    </row>
    <row r="418" spans="1:29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17"/>
      <c r="V418" s="117"/>
      <c r="W418" s="117"/>
      <c r="X418" s="117"/>
      <c r="Y418" s="2"/>
      <c r="Z418" s="12"/>
      <c r="AA418" s="12"/>
      <c r="AB418" s="12"/>
      <c r="AC418" s="12"/>
    </row>
    <row r="419" spans="1:29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17"/>
      <c r="V419" s="117"/>
      <c r="W419" s="117"/>
      <c r="X419" s="117"/>
      <c r="Y419" s="2"/>
      <c r="Z419" s="12"/>
      <c r="AA419" s="12"/>
      <c r="AB419" s="12"/>
      <c r="AC419" s="12"/>
    </row>
    <row r="420" spans="1:29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17"/>
      <c r="V420" s="117"/>
      <c r="W420" s="117"/>
      <c r="X420" s="117"/>
      <c r="Y420" s="2"/>
      <c r="Z420" s="12"/>
      <c r="AA420" s="12"/>
      <c r="AB420" s="12"/>
      <c r="AC420" s="12"/>
    </row>
    <row r="421" spans="1:29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17"/>
      <c r="V421" s="117"/>
      <c r="W421" s="117"/>
      <c r="X421" s="117"/>
      <c r="Y421" s="2"/>
      <c r="Z421" s="12"/>
      <c r="AA421" s="12"/>
      <c r="AB421" s="12"/>
      <c r="AC421" s="12"/>
    </row>
    <row r="422" spans="1:29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17"/>
      <c r="V422" s="117"/>
      <c r="W422" s="117"/>
      <c r="X422" s="117"/>
      <c r="Y422" s="2"/>
      <c r="Z422" s="12"/>
      <c r="AA422" s="12"/>
      <c r="AB422" s="12"/>
      <c r="AC422" s="12"/>
    </row>
    <row r="423" spans="1:29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17"/>
      <c r="V423" s="117"/>
      <c r="W423" s="117"/>
      <c r="X423" s="117"/>
      <c r="Y423" s="2"/>
      <c r="Z423" s="12"/>
      <c r="AA423" s="12"/>
      <c r="AB423" s="12"/>
      <c r="AC423" s="12"/>
    </row>
    <row r="424" spans="1:29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17"/>
      <c r="V424" s="117"/>
      <c r="W424" s="117"/>
      <c r="X424" s="117"/>
      <c r="Y424" s="2"/>
      <c r="Z424" s="12"/>
      <c r="AA424" s="12"/>
      <c r="AB424" s="12"/>
      <c r="AC424" s="12"/>
    </row>
    <row r="425" spans="1:29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17"/>
      <c r="V425" s="117"/>
      <c r="W425" s="117"/>
      <c r="X425" s="117"/>
      <c r="Y425" s="2"/>
      <c r="Z425" s="12"/>
      <c r="AA425" s="12"/>
      <c r="AB425" s="12"/>
      <c r="AC425" s="12"/>
    </row>
    <row r="426" spans="1:29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17"/>
      <c r="V426" s="117"/>
      <c r="W426" s="117"/>
      <c r="X426" s="117"/>
      <c r="Y426" s="2"/>
      <c r="Z426" s="12"/>
      <c r="AA426" s="12"/>
      <c r="AB426" s="12"/>
      <c r="AC426" s="12"/>
    </row>
    <row r="427" spans="1:29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17"/>
      <c r="V427" s="117"/>
      <c r="W427" s="117"/>
      <c r="X427" s="117"/>
      <c r="Y427" s="2"/>
      <c r="Z427" s="12"/>
      <c r="AA427" s="12"/>
      <c r="AB427" s="12"/>
      <c r="AC427" s="12"/>
    </row>
    <row r="428" spans="1:29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17"/>
      <c r="V428" s="117"/>
      <c r="W428" s="117"/>
      <c r="X428" s="117"/>
      <c r="Y428" s="2"/>
      <c r="Z428" s="12"/>
      <c r="AA428" s="12"/>
      <c r="AB428" s="12"/>
      <c r="AC428" s="12"/>
    </row>
    <row r="429" spans="1:29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17"/>
      <c r="V429" s="117"/>
      <c r="W429" s="117"/>
      <c r="X429" s="117"/>
      <c r="Y429" s="2"/>
      <c r="Z429" s="12"/>
      <c r="AA429" s="12"/>
      <c r="AB429" s="12"/>
      <c r="AC429" s="12"/>
    </row>
    <row r="430" spans="1:29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17"/>
      <c r="V430" s="117"/>
      <c r="W430" s="117"/>
      <c r="X430" s="117"/>
      <c r="Y430" s="2"/>
      <c r="Z430" s="12"/>
      <c r="AA430" s="12"/>
      <c r="AB430" s="12"/>
      <c r="AC430" s="12"/>
    </row>
    <row r="431" spans="1:29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17"/>
      <c r="V431" s="117"/>
      <c r="W431" s="117"/>
      <c r="X431" s="117"/>
      <c r="Y431" s="2"/>
      <c r="Z431" s="12"/>
      <c r="AA431" s="12"/>
      <c r="AB431" s="12"/>
      <c r="AC431" s="12"/>
    </row>
    <row r="432" spans="1:29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17"/>
      <c r="V432" s="117"/>
      <c r="W432" s="117"/>
      <c r="X432" s="117"/>
      <c r="Y432" s="2"/>
      <c r="Z432" s="12"/>
      <c r="AA432" s="12"/>
      <c r="AB432" s="12"/>
      <c r="AC432" s="12"/>
    </row>
    <row r="433" spans="1:29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17"/>
      <c r="V433" s="117"/>
      <c r="W433" s="117"/>
      <c r="X433" s="117"/>
      <c r="Y433" s="2"/>
      <c r="Z433" s="12"/>
      <c r="AA433" s="12"/>
      <c r="AB433" s="12"/>
      <c r="AC433" s="12"/>
    </row>
    <row r="434" spans="1:29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17"/>
      <c r="V434" s="117"/>
      <c r="W434" s="117"/>
      <c r="X434" s="117"/>
      <c r="Y434" s="2"/>
      <c r="Z434" s="12"/>
      <c r="AA434" s="12"/>
      <c r="AB434" s="12"/>
      <c r="AC434" s="12"/>
    </row>
    <row r="435" spans="1:29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17"/>
      <c r="V435" s="117"/>
      <c r="W435" s="117"/>
      <c r="X435" s="117"/>
      <c r="Y435" s="2"/>
      <c r="Z435" s="12"/>
      <c r="AA435" s="12"/>
      <c r="AB435" s="12"/>
      <c r="AC435" s="12"/>
    </row>
    <row r="436" spans="1:29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17"/>
      <c r="V436" s="117"/>
      <c r="W436" s="117"/>
      <c r="X436" s="117"/>
      <c r="Y436" s="2"/>
      <c r="Z436" s="12"/>
      <c r="AA436" s="12"/>
      <c r="AB436" s="12"/>
      <c r="AC436" s="12"/>
    </row>
    <row r="437" spans="1:29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17"/>
      <c r="V437" s="117"/>
      <c r="W437" s="117"/>
      <c r="X437" s="117"/>
      <c r="Y437" s="2"/>
      <c r="Z437" s="12"/>
      <c r="AA437" s="12"/>
      <c r="AB437" s="12"/>
      <c r="AC437" s="12"/>
    </row>
    <row r="438" spans="1:29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17"/>
      <c r="V438" s="117"/>
      <c r="W438" s="117"/>
      <c r="X438" s="117"/>
      <c r="Y438" s="2"/>
      <c r="Z438" s="12"/>
      <c r="AA438" s="12"/>
      <c r="AB438" s="12"/>
      <c r="AC438" s="12"/>
    </row>
    <row r="439" spans="1:29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17"/>
      <c r="V439" s="117"/>
      <c r="W439" s="117"/>
      <c r="X439" s="117"/>
      <c r="Y439" s="2"/>
      <c r="Z439" s="12"/>
      <c r="AA439" s="12"/>
      <c r="AB439" s="12"/>
      <c r="AC439" s="12"/>
    </row>
    <row r="440" spans="1:29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17"/>
      <c r="V440" s="117"/>
      <c r="W440" s="117"/>
      <c r="X440" s="117"/>
      <c r="Y440" s="2"/>
      <c r="Z440" s="12"/>
      <c r="AA440" s="12"/>
      <c r="AB440" s="12"/>
      <c r="AC440" s="12"/>
    </row>
    <row r="441" spans="1:29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17"/>
      <c r="V441" s="117"/>
      <c r="W441" s="117"/>
      <c r="X441" s="117"/>
      <c r="Y441" s="2"/>
      <c r="Z441" s="12"/>
      <c r="AA441" s="12"/>
      <c r="AB441" s="12"/>
      <c r="AC441" s="12"/>
    </row>
    <row r="442" spans="1:29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17"/>
      <c r="V442" s="117"/>
      <c r="W442" s="117"/>
      <c r="X442" s="117"/>
      <c r="Y442" s="2"/>
      <c r="Z442" s="12"/>
      <c r="AA442" s="12"/>
      <c r="AB442" s="12"/>
      <c r="AC442" s="12"/>
    </row>
    <row r="443" spans="1:29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17"/>
      <c r="V443" s="117"/>
      <c r="W443" s="117"/>
      <c r="X443" s="117"/>
      <c r="Y443" s="2"/>
      <c r="Z443" s="12"/>
      <c r="AA443" s="12"/>
      <c r="AB443" s="12"/>
      <c r="AC443" s="12"/>
    </row>
    <row r="444" spans="1:29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17"/>
      <c r="V444" s="117"/>
      <c r="W444" s="117"/>
      <c r="X444" s="117"/>
      <c r="Y444" s="2"/>
      <c r="Z444" s="12"/>
      <c r="AA444" s="12"/>
      <c r="AB444" s="12"/>
      <c r="AC444" s="12"/>
    </row>
    <row r="445" spans="1:29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17"/>
      <c r="V445" s="117"/>
      <c r="W445" s="117"/>
      <c r="X445" s="117"/>
      <c r="Y445" s="2"/>
      <c r="Z445" s="12"/>
      <c r="AA445" s="12"/>
      <c r="AB445" s="12"/>
      <c r="AC445" s="12"/>
    </row>
    <row r="446" spans="1:29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17"/>
      <c r="V446" s="117"/>
      <c r="W446" s="117"/>
      <c r="X446" s="117"/>
      <c r="Y446" s="2"/>
      <c r="Z446" s="12"/>
      <c r="AA446" s="12"/>
      <c r="AB446" s="12"/>
      <c r="AC446" s="12"/>
    </row>
    <row r="447" spans="1:29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17"/>
      <c r="V447" s="117"/>
      <c r="W447" s="117"/>
      <c r="X447" s="117"/>
      <c r="Y447" s="2"/>
      <c r="Z447" s="12"/>
      <c r="AA447" s="12"/>
      <c r="AB447" s="12"/>
      <c r="AC447" s="12"/>
    </row>
    <row r="448" spans="1:29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17"/>
      <c r="V448" s="117"/>
      <c r="W448" s="117"/>
      <c r="X448" s="117"/>
      <c r="Y448" s="2"/>
      <c r="Z448" s="12"/>
      <c r="AA448" s="12"/>
      <c r="AB448" s="12"/>
      <c r="AC448" s="12"/>
    </row>
    <row r="449" spans="1:29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17"/>
      <c r="V449" s="117"/>
      <c r="W449" s="117"/>
      <c r="X449" s="117"/>
      <c r="Y449" s="2"/>
      <c r="Z449" s="12"/>
      <c r="AA449" s="12"/>
      <c r="AB449" s="12"/>
      <c r="AC449" s="12"/>
    </row>
    <row r="450" spans="1:29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17"/>
      <c r="V450" s="117"/>
      <c r="W450" s="117"/>
      <c r="X450" s="117"/>
      <c r="Y450" s="2"/>
      <c r="Z450" s="12"/>
      <c r="AA450" s="12"/>
      <c r="AB450" s="12"/>
      <c r="AC450" s="12"/>
    </row>
    <row r="451" spans="1:29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17"/>
      <c r="V451" s="117"/>
      <c r="W451" s="117"/>
      <c r="X451" s="117"/>
      <c r="Y451" s="2"/>
      <c r="Z451" s="12"/>
      <c r="AA451" s="12"/>
      <c r="AB451" s="12"/>
      <c r="AC451" s="12"/>
    </row>
    <row r="452" spans="1:29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17"/>
      <c r="V452" s="117"/>
      <c r="W452" s="117"/>
      <c r="X452" s="117"/>
      <c r="Y452" s="2"/>
      <c r="Z452" s="12"/>
      <c r="AA452" s="12"/>
      <c r="AB452" s="12"/>
      <c r="AC452" s="12"/>
    </row>
    <row r="453" spans="1:29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17"/>
      <c r="V453" s="117"/>
      <c r="W453" s="117"/>
      <c r="X453" s="117"/>
      <c r="Y453" s="2"/>
      <c r="Z453" s="12"/>
      <c r="AA453" s="12"/>
      <c r="AB453" s="12"/>
      <c r="AC453" s="12"/>
    </row>
    <row r="454" spans="1:29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17"/>
      <c r="V454" s="117"/>
      <c r="W454" s="117"/>
      <c r="X454" s="117"/>
      <c r="Y454" s="2"/>
      <c r="Z454" s="12"/>
      <c r="AA454" s="12"/>
      <c r="AB454" s="12"/>
      <c r="AC454" s="12"/>
    </row>
    <row r="455" spans="1:29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17"/>
      <c r="V455" s="117"/>
      <c r="W455" s="117"/>
      <c r="X455" s="117"/>
      <c r="Y455" s="2"/>
      <c r="Z455" s="12"/>
      <c r="AA455" s="12"/>
      <c r="AB455" s="12"/>
      <c r="AC455" s="12"/>
    </row>
    <row r="456" spans="1:29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17"/>
      <c r="V456" s="117"/>
      <c r="W456" s="117"/>
      <c r="X456" s="117"/>
      <c r="Y456" s="2"/>
      <c r="Z456" s="12"/>
      <c r="AA456" s="12"/>
      <c r="AB456" s="12"/>
      <c r="AC456" s="12"/>
    </row>
    <row r="457" spans="1:29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17"/>
      <c r="V457" s="117"/>
      <c r="W457" s="117"/>
      <c r="X457" s="117"/>
      <c r="Y457" s="2"/>
      <c r="Z457" s="12"/>
      <c r="AA457" s="12"/>
      <c r="AB457" s="12"/>
      <c r="AC457" s="12"/>
    </row>
    <row r="458" spans="1:29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17"/>
      <c r="V458" s="117"/>
      <c r="W458" s="117"/>
      <c r="X458" s="117"/>
      <c r="Y458" s="2"/>
      <c r="Z458" s="12"/>
      <c r="AA458" s="12"/>
      <c r="AB458" s="12"/>
      <c r="AC458" s="12"/>
    </row>
    <row r="459" spans="1:29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17"/>
      <c r="V459" s="117"/>
      <c r="W459" s="117"/>
      <c r="X459" s="117"/>
      <c r="Y459" s="2"/>
      <c r="Z459" s="12"/>
      <c r="AA459" s="12"/>
      <c r="AB459" s="12"/>
      <c r="AC459" s="12"/>
    </row>
    <row r="460" spans="1:29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17"/>
      <c r="V460" s="117"/>
      <c r="W460" s="117"/>
      <c r="X460" s="117"/>
      <c r="Y460" s="2"/>
      <c r="Z460" s="12"/>
      <c r="AA460" s="12"/>
      <c r="AB460" s="12"/>
      <c r="AC460" s="12"/>
    </row>
    <row r="461" spans="1:29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17"/>
      <c r="V461" s="117"/>
      <c r="W461" s="117"/>
      <c r="X461" s="117"/>
      <c r="Y461" s="2"/>
      <c r="Z461" s="12"/>
      <c r="AA461" s="12"/>
      <c r="AB461" s="12"/>
      <c r="AC461" s="12"/>
    </row>
    <row r="462" spans="1:29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17"/>
      <c r="V462" s="117"/>
      <c r="W462" s="117"/>
      <c r="X462" s="117"/>
      <c r="Y462" s="2"/>
      <c r="Z462" s="12"/>
      <c r="AA462" s="12"/>
      <c r="AB462" s="12"/>
      <c r="AC462" s="12"/>
    </row>
    <row r="463" spans="1:29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17"/>
      <c r="V463" s="117"/>
      <c r="W463" s="117"/>
      <c r="X463" s="117"/>
      <c r="Y463" s="2"/>
      <c r="Z463" s="12"/>
      <c r="AA463" s="12"/>
      <c r="AB463" s="12"/>
      <c r="AC463" s="12"/>
    </row>
    <row r="464" spans="1:29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17"/>
      <c r="V464" s="117"/>
      <c r="W464" s="117"/>
      <c r="X464" s="117"/>
      <c r="Y464" s="2"/>
      <c r="Z464" s="12"/>
      <c r="AA464" s="12"/>
      <c r="AB464" s="12"/>
      <c r="AC464" s="12"/>
    </row>
    <row r="465" spans="1:29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17"/>
      <c r="V465" s="117"/>
      <c r="W465" s="117"/>
      <c r="X465" s="117"/>
      <c r="Y465" s="2"/>
      <c r="Z465" s="12"/>
      <c r="AA465" s="12"/>
      <c r="AB465" s="12"/>
      <c r="AC465" s="12"/>
    </row>
    <row r="466" spans="1:29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17"/>
      <c r="V466" s="117"/>
      <c r="W466" s="117"/>
      <c r="X466" s="117"/>
      <c r="Y466" s="2"/>
      <c r="Z466" s="12"/>
      <c r="AA466" s="12"/>
      <c r="AB466" s="12"/>
      <c r="AC466" s="12"/>
    </row>
    <row r="467" spans="1:29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17"/>
      <c r="V467" s="117"/>
      <c r="W467" s="117"/>
      <c r="X467" s="117"/>
      <c r="Y467" s="2"/>
      <c r="Z467" s="12"/>
      <c r="AA467" s="12"/>
      <c r="AB467" s="12"/>
      <c r="AC467" s="12"/>
    </row>
    <row r="468" spans="1:29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17"/>
      <c r="V468" s="117"/>
      <c r="W468" s="117"/>
      <c r="X468" s="117"/>
      <c r="Y468" s="2"/>
      <c r="Z468" s="12"/>
      <c r="AA468" s="12"/>
      <c r="AB468" s="12"/>
      <c r="AC468" s="12"/>
    </row>
    <row r="469" spans="1:29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17"/>
      <c r="V469" s="117"/>
      <c r="W469" s="117"/>
      <c r="X469" s="117"/>
      <c r="Y469" s="2"/>
      <c r="Z469" s="12"/>
      <c r="AA469" s="12"/>
      <c r="AB469" s="12"/>
      <c r="AC469" s="12"/>
    </row>
    <row r="470" spans="1:29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17"/>
      <c r="V470" s="117"/>
      <c r="W470" s="117"/>
      <c r="X470" s="117"/>
      <c r="Y470" s="2"/>
      <c r="Z470" s="12"/>
      <c r="AA470" s="12"/>
      <c r="AB470" s="12"/>
      <c r="AC470" s="12"/>
    </row>
    <row r="471" spans="1:29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17"/>
      <c r="V471" s="117"/>
      <c r="W471" s="117"/>
      <c r="X471" s="117"/>
      <c r="Y471" s="2"/>
      <c r="Z471" s="12"/>
      <c r="AA471" s="12"/>
      <c r="AB471" s="12"/>
      <c r="AC471" s="12"/>
    </row>
    <row r="472" spans="1:29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17"/>
      <c r="V472" s="117"/>
      <c r="W472" s="117"/>
      <c r="X472" s="117"/>
      <c r="Y472" s="2"/>
      <c r="Z472" s="12"/>
      <c r="AA472" s="12"/>
      <c r="AB472" s="12"/>
      <c r="AC472" s="12"/>
    </row>
    <row r="473" spans="1:29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17"/>
      <c r="V473" s="117"/>
      <c r="W473" s="117"/>
      <c r="X473" s="117"/>
      <c r="Y473" s="2"/>
      <c r="Z473" s="12"/>
      <c r="AA473" s="12"/>
      <c r="AB473" s="12"/>
      <c r="AC473" s="12"/>
    </row>
    <row r="474" spans="1:29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17"/>
      <c r="V474" s="117"/>
      <c r="W474" s="117"/>
      <c r="X474" s="117"/>
      <c r="Y474" s="2"/>
      <c r="Z474" s="12"/>
      <c r="AA474" s="12"/>
      <c r="AB474" s="12"/>
      <c r="AC474" s="12"/>
    </row>
    <row r="475" spans="1:29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17"/>
      <c r="V475" s="117"/>
      <c r="W475" s="117"/>
      <c r="X475" s="117"/>
      <c r="Y475" s="2"/>
      <c r="Z475" s="12"/>
      <c r="AA475" s="12"/>
      <c r="AB475" s="12"/>
      <c r="AC475" s="12"/>
    </row>
    <row r="476" spans="1:29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17"/>
      <c r="V476" s="117"/>
      <c r="W476" s="117"/>
      <c r="X476" s="117"/>
      <c r="Y476" s="2"/>
      <c r="Z476" s="12"/>
      <c r="AA476" s="12"/>
      <c r="AB476" s="12"/>
      <c r="AC476" s="12"/>
    </row>
    <row r="477" spans="1:29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17"/>
      <c r="V477" s="117"/>
      <c r="W477" s="117"/>
      <c r="X477" s="117"/>
      <c r="Y477" s="2"/>
      <c r="Z477" s="12"/>
      <c r="AA477" s="12"/>
      <c r="AB477" s="12"/>
      <c r="AC477" s="12"/>
    </row>
    <row r="478" spans="1:29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17"/>
      <c r="V478" s="117"/>
      <c r="W478" s="117"/>
      <c r="X478" s="117"/>
      <c r="Y478" s="2"/>
      <c r="Z478" s="12"/>
      <c r="AA478" s="12"/>
      <c r="AB478" s="12"/>
      <c r="AC478" s="12"/>
    </row>
    <row r="479" spans="1:29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17"/>
      <c r="V479" s="117"/>
      <c r="W479" s="117"/>
      <c r="X479" s="117"/>
      <c r="Y479" s="2"/>
      <c r="Z479" s="12"/>
      <c r="AA479" s="12"/>
      <c r="AB479" s="12"/>
      <c r="AC479" s="12"/>
    </row>
    <row r="480" spans="1:29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17"/>
      <c r="V480" s="117"/>
      <c r="W480" s="117"/>
      <c r="X480" s="117"/>
      <c r="Y480" s="2"/>
      <c r="Z480" s="12"/>
      <c r="AA480" s="12"/>
      <c r="AB480" s="12"/>
      <c r="AC480" s="12"/>
    </row>
    <row r="481" spans="1:29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17"/>
      <c r="V481" s="117"/>
      <c r="W481" s="117"/>
      <c r="X481" s="117"/>
      <c r="Y481" s="2"/>
      <c r="Z481" s="12"/>
      <c r="AA481" s="12"/>
      <c r="AB481" s="12"/>
      <c r="AC481" s="12"/>
    </row>
    <row r="482" spans="1:29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17"/>
      <c r="V482" s="117"/>
      <c r="W482" s="117"/>
      <c r="X482" s="117"/>
      <c r="Y482" s="2"/>
      <c r="Z482" s="12"/>
      <c r="AA482" s="12"/>
      <c r="AB482" s="12"/>
      <c r="AC482" s="12"/>
    </row>
    <row r="483" spans="1:29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17"/>
      <c r="V483" s="117"/>
      <c r="W483" s="117"/>
      <c r="X483" s="117"/>
      <c r="Y483" s="2"/>
      <c r="Z483" s="12"/>
      <c r="AA483" s="12"/>
      <c r="AB483" s="12"/>
      <c r="AC483" s="12"/>
    </row>
    <row r="484" spans="1:29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17"/>
      <c r="V484" s="117"/>
      <c r="W484" s="117"/>
      <c r="X484" s="117"/>
      <c r="Y484" s="2"/>
      <c r="Z484" s="12"/>
      <c r="AA484" s="12"/>
      <c r="AB484" s="12"/>
      <c r="AC484" s="12"/>
    </row>
    <row r="485" spans="1:29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17"/>
      <c r="V485" s="117"/>
      <c r="W485" s="117"/>
      <c r="X485" s="117"/>
      <c r="Y485" s="2"/>
      <c r="Z485" s="12"/>
      <c r="AA485" s="12"/>
      <c r="AB485" s="12"/>
      <c r="AC485" s="12"/>
    </row>
    <row r="486" spans="1:29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17"/>
      <c r="V486" s="117"/>
      <c r="W486" s="117"/>
      <c r="X486" s="117"/>
      <c r="Y486" s="2"/>
      <c r="Z486" s="12"/>
      <c r="AA486" s="12"/>
      <c r="AB486" s="12"/>
      <c r="AC486" s="12"/>
    </row>
    <row r="487" spans="1:29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17"/>
      <c r="V487" s="117"/>
      <c r="W487" s="117"/>
      <c r="X487" s="117"/>
      <c r="Y487" s="2"/>
      <c r="Z487" s="12"/>
      <c r="AA487" s="12"/>
      <c r="AB487" s="12"/>
      <c r="AC487" s="12"/>
    </row>
    <row r="488" spans="1:29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17"/>
      <c r="V488" s="117"/>
      <c r="W488" s="117"/>
      <c r="X488" s="117"/>
      <c r="Y488" s="2"/>
      <c r="Z488" s="12"/>
      <c r="AA488" s="12"/>
      <c r="AB488" s="12"/>
      <c r="AC488" s="12"/>
    </row>
    <row r="489" spans="1:29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17"/>
      <c r="V489" s="117"/>
      <c r="W489" s="117"/>
      <c r="X489" s="117"/>
      <c r="Y489" s="2"/>
      <c r="Z489" s="12"/>
      <c r="AA489" s="12"/>
      <c r="AB489" s="12"/>
      <c r="AC489" s="12"/>
    </row>
    <row r="490" spans="1:29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17"/>
      <c r="V490" s="117"/>
      <c r="W490" s="117"/>
      <c r="X490" s="117"/>
      <c r="Y490" s="2"/>
      <c r="Z490" s="12"/>
      <c r="AA490" s="12"/>
      <c r="AB490" s="12"/>
      <c r="AC490" s="12"/>
    </row>
    <row r="491" spans="1:29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17"/>
      <c r="V491" s="117"/>
      <c r="W491" s="117"/>
      <c r="X491" s="117"/>
      <c r="Y491" s="2"/>
      <c r="Z491" s="12"/>
      <c r="AA491" s="12"/>
      <c r="AB491" s="12"/>
      <c r="AC491" s="12"/>
    </row>
    <row r="492" spans="1:29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17"/>
      <c r="V492" s="117"/>
      <c r="W492" s="117"/>
      <c r="X492" s="117"/>
      <c r="Y492" s="2"/>
      <c r="Z492" s="12"/>
      <c r="AA492" s="12"/>
      <c r="AB492" s="12"/>
      <c r="AC492" s="12"/>
    </row>
    <row r="493" spans="1:29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17"/>
      <c r="V493" s="117"/>
      <c r="W493" s="117"/>
      <c r="X493" s="117"/>
      <c r="Y493" s="2"/>
      <c r="Z493" s="12"/>
      <c r="AA493" s="12"/>
      <c r="AB493" s="12"/>
      <c r="AC493" s="12"/>
    </row>
    <row r="494" spans="1:29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17"/>
      <c r="V494" s="117"/>
      <c r="W494" s="117"/>
      <c r="X494" s="117"/>
      <c r="Y494" s="2"/>
      <c r="Z494" s="12"/>
      <c r="AA494" s="12"/>
      <c r="AB494" s="12"/>
      <c r="AC494" s="12"/>
    </row>
    <row r="495" spans="1:29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17"/>
      <c r="V495" s="117"/>
      <c r="W495" s="117"/>
      <c r="X495" s="117"/>
      <c r="Y495" s="2"/>
      <c r="Z495" s="12"/>
      <c r="AA495" s="12"/>
      <c r="AB495" s="12"/>
      <c r="AC495" s="12"/>
    </row>
    <row r="496" spans="1:29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17"/>
      <c r="V496" s="117"/>
      <c r="W496" s="117"/>
      <c r="X496" s="117"/>
      <c r="Y496" s="2"/>
      <c r="Z496" s="12"/>
      <c r="AA496" s="12"/>
      <c r="AB496" s="12"/>
      <c r="AC496" s="12"/>
    </row>
    <row r="497" spans="1:29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17"/>
      <c r="V497" s="117"/>
      <c r="W497" s="117"/>
      <c r="X497" s="117"/>
      <c r="Y497" s="2"/>
      <c r="Z497" s="12"/>
      <c r="AA497" s="12"/>
      <c r="AB497" s="12"/>
      <c r="AC497" s="12"/>
    </row>
    <row r="498" spans="1:29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17"/>
      <c r="V498" s="117"/>
      <c r="W498" s="117"/>
      <c r="X498" s="117"/>
      <c r="Y498" s="2"/>
      <c r="Z498" s="12"/>
      <c r="AA498" s="12"/>
      <c r="AB498" s="12"/>
      <c r="AC498" s="12"/>
    </row>
    <row r="499" spans="1:29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17"/>
      <c r="V499" s="117"/>
      <c r="W499" s="117"/>
      <c r="X499" s="117"/>
      <c r="Y499" s="2"/>
      <c r="Z499" s="12"/>
      <c r="AA499" s="12"/>
      <c r="AB499" s="12"/>
      <c r="AC499" s="12"/>
    </row>
    <row r="500" spans="1:29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17"/>
      <c r="V500" s="117"/>
      <c r="W500" s="117"/>
      <c r="X500" s="117"/>
      <c r="Y500" s="2"/>
      <c r="Z500" s="12"/>
      <c r="AA500" s="12"/>
      <c r="AB500" s="12"/>
      <c r="AC500" s="12"/>
    </row>
    <row r="501" spans="1:29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17"/>
      <c r="V501" s="117"/>
      <c r="W501" s="117"/>
      <c r="X501" s="117"/>
      <c r="Y501" s="2"/>
      <c r="Z501" s="12"/>
      <c r="AA501" s="12"/>
      <c r="AB501" s="12"/>
      <c r="AC501" s="12"/>
    </row>
    <row r="502" spans="1:29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17"/>
      <c r="V502" s="117"/>
      <c r="W502" s="117"/>
      <c r="X502" s="117"/>
      <c r="Y502" s="2"/>
      <c r="Z502" s="12"/>
      <c r="AA502" s="12"/>
      <c r="AB502" s="12"/>
      <c r="AC502" s="12"/>
    </row>
    <row r="503" spans="1:29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17"/>
      <c r="V503" s="117"/>
      <c r="W503" s="117"/>
      <c r="X503" s="117"/>
      <c r="Y503" s="2"/>
      <c r="Z503" s="12"/>
      <c r="AA503" s="12"/>
      <c r="AB503" s="12"/>
      <c r="AC503" s="12"/>
    </row>
    <row r="504" spans="1:29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17"/>
      <c r="V504" s="117"/>
      <c r="W504" s="117"/>
      <c r="X504" s="117"/>
      <c r="Y504" s="2"/>
      <c r="Z504" s="12"/>
      <c r="AA504" s="12"/>
      <c r="AB504" s="12"/>
      <c r="AC504" s="12"/>
    </row>
    <row r="505" spans="1:29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17"/>
      <c r="V505" s="117"/>
      <c r="W505" s="117"/>
      <c r="X505" s="117"/>
      <c r="Y505" s="2"/>
      <c r="Z505" s="12"/>
      <c r="AA505" s="12"/>
      <c r="AB505" s="12"/>
      <c r="AC505" s="12"/>
    </row>
    <row r="506" spans="1:29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17"/>
      <c r="V506" s="117"/>
      <c r="W506" s="117"/>
      <c r="X506" s="117"/>
      <c r="Y506" s="2"/>
      <c r="Z506" s="12"/>
      <c r="AA506" s="12"/>
      <c r="AB506" s="12"/>
      <c r="AC506" s="12"/>
    </row>
    <row r="507" spans="1:29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17"/>
      <c r="V507" s="117"/>
      <c r="W507" s="117"/>
      <c r="X507" s="117"/>
      <c r="Y507" s="2"/>
      <c r="Z507" s="12"/>
      <c r="AA507" s="12"/>
      <c r="AB507" s="12"/>
      <c r="AC507" s="12"/>
    </row>
    <row r="508" spans="1:29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17"/>
      <c r="V508" s="117"/>
      <c r="W508" s="117"/>
      <c r="X508" s="117"/>
      <c r="Y508" s="2"/>
      <c r="Z508" s="12"/>
      <c r="AA508" s="12"/>
      <c r="AB508" s="12"/>
      <c r="AC508" s="12"/>
    </row>
    <row r="509" spans="1:29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17"/>
      <c r="V509" s="117"/>
      <c r="W509" s="117"/>
      <c r="X509" s="117"/>
      <c r="Y509" s="2"/>
      <c r="Z509" s="12"/>
      <c r="AA509" s="12"/>
      <c r="AB509" s="12"/>
      <c r="AC509" s="12"/>
    </row>
    <row r="510" spans="1:29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17"/>
      <c r="V510" s="117"/>
      <c r="W510" s="117"/>
      <c r="X510" s="117"/>
      <c r="Y510" s="2"/>
      <c r="Z510" s="12"/>
      <c r="AA510" s="12"/>
      <c r="AB510" s="12"/>
      <c r="AC510" s="12"/>
    </row>
    <row r="511" spans="1:29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17"/>
      <c r="V511" s="117"/>
      <c r="W511" s="117"/>
      <c r="X511" s="117"/>
      <c r="Y511" s="2"/>
      <c r="Z511" s="12"/>
      <c r="AA511" s="12"/>
      <c r="AB511" s="12"/>
      <c r="AC511" s="12"/>
    </row>
    <row r="512" spans="1:29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17"/>
      <c r="V512" s="117"/>
      <c r="W512" s="117"/>
      <c r="X512" s="117"/>
      <c r="Y512" s="2"/>
      <c r="Z512" s="12"/>
      <c r="AA512" s="12"/>
      <c r="AB512" s="12"/>
      <c r="AC512" s="12"/>
    </row>
    <row r="513" spans="1:29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17"/>
      <c r="V513" s="117"/>
      <c r="W513" s="117"/>
      <c r="X513" s="117"/>
      <c r="Y513" s="2"/>
      <c r="Z513" s="12"/>
      <c r="AA513" s="12"/>
      <c r="AB513" s="12"/>
      <c r="AC513" s="12"/>
    </row>
    <row r="514" spans="1:29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17"/>
      <c r="V514" s="117"/>
      <c r="W514" s="117"/>
      <c r="X514" s="117"/>
      <c r="Y514" s="2"/>
      <c r="Z514" s="12"/>
      <c r="AA514" s="12"/>
      <c r="AB514" s="12"/>
      <c r="AC514" s="12"/>
    </row>
    <row r="515" spans="1:29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17"/>
      <c r="V515" s="117"/>
      <c r="W515" s="117"/>
      <c r="X515" s="117"/>
      <c r="Y515" s="2"/>
      <c r="Z515" s="12"/>
      <c r="AA515" s="12"/>
      <c r="AB515" s="12"/>
      <c r="AC515" s="12"/>
    </row>
    <row r="516" spans="1:29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17"/>
      <c r="V516" s="117"/>
      <c r="W516" s="117"/>
      <c r="X516" s="117"/>
      <c r="Y516" s="2"/>
      <c r="Z516" s="12"/>
      <c r="AA516" s="12"/>
      <c r="AB516" s="12"/>
      <c r="AC516" s="12"/>
    </row>
    <row r="517" spans="1:29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17"/>
      <c r="V517" s="117"/>
      <c r="W517" s="117"/>
      <c r="X517" s="117"/>
      <c r="Y517" s="2"/>
      <c r="Z517" s="12"/>
      <c r="AA517" s="12"/>
      <c r="AB517" s="12"/>
      <c r="AC517" s="12"/>
    </row>
    <row r="518" spans="1:29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17"/>
      <c r="V518" s="117"/>
      <c r="W518" s="117"/>
      <c r="X518" s="117"/>
      <c r="Y518" s="2"/>
      <c r="Z518" s="12"/>
      <c r="AA518" s="12"/>
      <c r="AB518" s="12"/>
      <c r="AC518" s="12"/>
    </row>
    <row r="519" spans="1:29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17"/>
      <c r="V519" s="117"/>
      <c r="W519" s="117"/>
      <c r="X519" s="117"/>
      <c r="Y519" s="2"/>
      <c r="Z519" s="12"/>
      <c r="AA519" s="12"/>
      <c r="AB519" s="12"/>
      <c r="AC519" s="12"/>
    </row>
    <row r="520" spans="1:29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17"/>
      <c r="V520" s="117"/>
      <c r="W520" s="117"/>
      <c r="X520" s="117"/>
      <c r="Y520" s="2"/>
      <c r="Z520" s="12"/>
      <c r="AA520" s="12"/>
      <c r="AB520" s="12"/>
      <c r="AC520" s="12"/>
    </row>
    <row r="521" spans="1:29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17"/>
      <c r="V521" s="117"/>
      <c r="W521" s="117"/>
      <c r="X521" s="117"/>
      <c r="Y521" s="2"/>
      <c r="Z521" s="12"/>
      <c r="AA521" s="12"/>
      <c r="AB521" s="12"/>
      <c r="AC521" s="12"/>
    </row>
    <row r="522" spans="1:29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17"/>
      <c r="V522" s="117"/>
      <c r="W522" s="117"/>
      <c r="X522" s="117"/>
      <c r="Y522" s="2"/>
      <c r="Z522" s="12"/>
      <c r="AA522" s="12"/>
      <c r="AB522" s="12"/>
      <c r="AC522" s="12"/>
    </row>
    <row r="523" spans="1:29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17"/>
      <c r="V523" s="117"/>
      <c r="W523" s="117"/>
      <c r="X523" s="117"/>
      <c r="Y523" s="2"/>
      <c r="Z523" s="12"/>
      <c r="AA523" s="12"/>
      <c r="AB523" s="12"/>
      <c r="AC523" s="12"/>
    </row>
    <row r="524" spans="1:29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17"/>
      <c r="V524" s="117"/>
      <c r="W524" s="117"/>
      <c r="X524" s="117"/>
      <c r="Y524" s="2"/>
      <c r="Z524" s="12"/>
      <c r="AA524" s="12"/>
      <c r="AB524" s="12"/>
      <c r="AC524" s="12"/>
    </row>
    <row r="525" spans="1:29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17"/>
      <c r="V525" s="117"/>
      <c r="W525" s="117"/>
      <c r="X525" s="117"/>
      <c r="Y525" s="2"/>
      <c r="Z525" s="12"/>
      <c r="AA525" s="12"/>
      <c r="AB525" s="12"/>
      <c r="AC525" s="12"/>
    </row>
    <row r="526" spans="1:29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17"/>
      <c r="V526" s="117"/>
      <c r="W526" s="117"/>
      <c r="X526" s="117"/>
      <c r="Y526" s="2"/>
      <c r="Z526" s="12"/>
      <c r="AA526" s="12"/>
      <c r="AB526" s="12"/>
      <c r="AC526" s="12"/>
    </row>
    <row r="527" spans="1:29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17"/>
      <c r="V527" s="117"/>
      <c r="W527" s="117"/>
      <c r="X527" s="117"/>
      <c r="Y527" s="2"/>
      <c r="Z527" s="12"/>
      <c r="AA527" s="12"/>
      <c r="AB527" s="12"/>
      <c r="AC527" s="12"/>
    </row>
    <row r="528" spans="1:29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17"/>
      <c r="V528" s="117"/>
      <c r="W528" s="117"/>
      <c r="X528" s="117"/>
      <c r="Y528" s="2"/>
      <c r="Z528" s="12"/>
      <c r="AA528" s="12"/>
      <c r="AB528" s="12"/>
      <c r="AC528" s="12"/>
    </row>
    <row r="529" spans="1:29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17"/>
      <c r="V529" s="117"/>
      <c r="W529" s="117"/>
      <c r="X529" s="117"/>
      <c r="Y529" s="2"/>
      <c r="Z529" s="12"/>
      <c r="AA529" s="12"/>
      <c r="AB529" s="12"/>
      <c r="AC529" s="12"/>
    </row>
    <row r="530" spans="1:29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17"/>
      <c r="V530" s="117"/>
      <c r="W530" s="117"/>
      <c r="X530" s="117"/>
      <c r="Y530" s="2"/>
      <c r="Z530" s="12"/>
      <c r="AA530" s="12"/>
      <c r="AB530" s="12"/>
      <c r="AC530" s="12"/>
    </row>
    <row r="531" spans="1:29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17"/>
      <c r="V531" s="117"/>
      <c r="W531" s="117"/>
      <c r="X531" s="117"/>
      <c r="Y531" s="2"/>
      <c r="Z531" s="12"/>
      <c r="AA531" s="12"/>
      <c r="AB531" s="12"/>
      <c r="AC531" s="12"/>
    </row>
    <row r="532" spans="1:29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17"/>
      <c r="V532" s="117"/>
      <c r="W532" s="117"/>
      <c r="X532" s="117"/>
      <c r="Y532" s="2"/>
      <c r="Z532" s="12"/>
      <c r="AA532" s="12"/>
      <c r="AB532" s="12"/>
      <c r="AC532" s="12"/>
    </row>
    <row r="533" spans="1:29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17"/>
      <c r="V533" s="117"/>
      <c r="W533" s="117"/>
      <c r="X533" s="117"/>
      <c r="Y533" s="2"/>
      <c r="Z533" s="12"/>
      <c r="AA533" s="12"/>
      <c r="AB533" s="12"/>
      <c r="AC533" s="12"/>
    </row>
    <row r="534" spans="1:29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17"/>
      <c r="V534" s="117"/>
      <c r="W534" s="117"/>
      <c r="X534" s="117"/>
      <c r="Y534" s="2"/>
      <c r="Z534" s="12"/>
      <c r="AA534" s="12"/>
      <c r="AB534" s="12"/>
      <c r="AC534" s="12"/>
    </row>
    <row r="535" spans="1:29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17"/>
      <c r="V535" s="117"/>
      <c r="W535" s="117"/>
      <c r="X535" s="117"/>
      <c r="Y535" s="2"/>
      <c r="Z535" s="12"/>
      <c r="AA535" s="12"/>
      <c r="AB535" s="12"/>
      <c r="AC535" s="12"/>
    </row>
    <row r="536" spans="1:29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17"/>
      <c r="V536" s="117"/>
      <c r="W536" s="117"/>
      <c r="X536" s="117"/>
      <c r="Y536" s="2"/>
      <c r="Z536" s="12"/>
      <c r="AA536" s="12"/>
      <c r="AB536" s="12"/>
      <c r="AC536" s="12"/>
    </row>
    <row r="537" spans="1:29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17"/>
      <c r="V537" s="117"/>
      <c r="W537" s="117"/>
      <c r="X537" s="117"/>
      <c r="Y537" s="2"/>
      <c r="Z537" s="12"/>
      <c r="AA537" s="12"/>
      <c r="AB537" s="12"/>
      <c r="AC537" s="12"/>
    </row>
    <row r="538" spans="1:29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17"/>
      <c r="V538" s="117"/>
      <c r="W538" s="117"/>
      <c r="X538" s="117"/>
      <c r="Y538" s="2"/>
      <c r="Z538" s="12"/>
      <c r="AA538" s="12"/>
      <c r="AB538" s="12"/>
      <c r="AC538" s="12"/>
    </row>
    <row r="539" spans="1:29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17"/>
      <c r="V539" s="117"/>
      <c r="W539" s="117"/>
      <c r="X539" s="117"/>
      <c r="Y539" s="2"/>
      <c r="Z539" s="12"/>
      <c r="AA539" s="12"/>
      <c r="AB539" s="12"/>
      <c r="AC539" s="12"/>
    </row>
    <row r="540" spans="1:29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17"/>
      <c r="V540" s="117"/>
      <c r="W540" s="117"/>
      <c r="X540" s="117"/>
      <c r="Y540" s="2"/>
      <c r="Z540" s="12"/>
      <c r="AA540" s="12"/>
      <c r="AB540" s="12"/>
      <c r="AC540" s="12"/>
    </row>
    <row r="541" spans="1:29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17"/>
      <c r="V541" s="117"/>
      <c r="W541" s="117"/>
      <c r="X541" s="117"/>
      <c r="Y541" s="2"/>
      <c r="Z541" s="12"/>
      <c r="AA541" s="12"/>
      <c r="AB541" s="12"/>
      <c r="AC541" s="12"/>
    </row>
    <row r="542" spans="1:29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17"/>
      <c r="V542" s="117"/>
      <c r="W542" s="117"/>
      <c r="X542" s="117"/>
      <c r="Y542" s="2"/>
      <c r="Z542" s="12"/>
      <c r="AA542" s="12"/>
      <c r="AB542" s="12"/>
      <c r="AC542" s="12"/>
    </row>
    <row r="543" spans="1:29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17"/>
      <c r="V543" s="117"/>
      <c r="W543" s="117"/>
      <c r="X543" s="117"/>
      <c r="Y543" s="2"/>
      <c r="Z543" s="12"/>
      <c r="AA543" s="12"/>
      <c r="AB543" s="12"/>
      <c r="AC543" s="12"/>
    </row>
    <row r="544" spans="1:29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17"/>
      <c r="V544" s="117"/>
      <c r="W544" s="117"/>
      <c r="X544" s="117"/>
      <c r="Y544" s="2"/>
      <c r="Z544" s="12"/>
      <c r="AA544" s="12"/>
      <c r="AB544" s="12"/>
      <c r="AC544" s="12"/>
    </row>
    <row r="545" spans="1:29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17"/>
      <c r="V545" s="117"/>
      <c r="W545" s="117"/>
      <c r="X545" s="117"/>
      <c r="Y545" s="2"/>
      <c r="Z545" s="12"/>
      <c r="AA545" s="12"/>
      <c r="AB545" s="12"/>
      <c r="AC545" s="12"/>
    </row>
    <row r="546" spans="1:29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17"/>
      <c r="V546" s="117"/>
      <c r="W546" s="117"/>
      <c r="X546" s="117"/>
      <c r="Y546" s="2"/>
      <c r="Z546" s="12"/>
      <c r="AA546" s="12"/>
      <c r="AB546" s="12"/>
      <c r="AC546" s="12"/>
    </row>
    <row r="547" spans="1:29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17"/>
      <c r="V547" s="117"/>
      <c r="W547" s="117"/>
      <c r="X547" s="117"/>
      <c r="Y547" s="2"/>
      <c r="Z547" s="12"/>
      <c r="AA547" s="12"/>
      <c r="AB547" s="12"/>
      <c r="AC547" s="12"/>
    </row>
    <row r="548" spans="1:29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17"/>
      <c r="V548" s="117"/>
      <c r="W548" s="117"/>
      <c r="X548" s="117"/>
      <c r="Y548" s="2"/>
      <c r="Z548" s="12"/>
      <c r="AA548" s="12"/>
      <c r="AB548" s="12"/>
      <c r="AC548" s="12"/>
    </row>
    <row r="549" spans="1:29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17"/>
      <c r="V549" s="117"/>
      <c r="W549" s="117"/>
      <c r="X549" s="117"/>
      <c r="Y549" s="2"/>
      <c r="Z549" s="12"/>
      <c r="AA549" s="12"/>
      <c r="AB549" s="12"/>
      <c r="AC549" s="12"/>
    </row>
    <row r="550" spans="1:29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17"/>
      <c r="V550" s="117"/>
      <c r="W550" s="117"/>
      <c r="X550" s="117"/>
      <c r="Y550" s="2"/>
      <c r="Z550" s="12"/>
      <c r="AA550" s="12"/>
      <c r="AB550" s="12"/>
      <c r="AC550" s="12"/>
    </row>
    <row r="551" spans="1:29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17"/>
      <c r="V551" s="117"/>
      <c r="W551" s="117"/>
      <c r="X551" s="117"/>
      <c r="Y551" s="2"/>
      <c r="Z551" s="12"/>
      <c r="AA551" s="12"/>
      <c r="AB551" s="12"/>
      <c r="AC551" s="12"/>
    </row>
    <row r="552" spans="1:29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17"/>
      <c r="V552" s="117"/>
      <c r="W552" s="117"/>
      <c r="X552" s="117"/>
      <c r="Y552" s="2"/>
      <c r="Z552" s="12"/>
      <c r="AA552" s="12"/>
      <c r="AB552" s="12"/>
      <c r="AC552" s="12"/>
    </row>
    <row r="553" spans="1:29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17"/>
      <c r="V553" s="117"/>
      <c r="W553" s="117"/>
      <c r="X553" s="117"/>
      <c r="Y553" s="2"/>
      <c r="Z553" s="12"/>
      <c r="AA553" s="12"/>
      <c r="AB553" s="12"/>
      <c r="AC553" s="12"/>
    </row>
    <row r="554" spans="1:29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17"/>
      <c r="V554" s="117"/>
      <c r="W554" s="117"/>
      <c r="X554" s="117"/>
      <c r="Y554" s="2"/>
      <c r="Z554" s="12"/>
      <c r="AA554" s="12"/>
      <c r="AB554" s="12"/>
      <c r="AC554" s="12"/>
    </row>
    <row r="555" spans="1:29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17"/>
      <c r="V555" s="117"/>
      <c r="W555" s="117"/>
      <c r="X555" s="117"/>
      <c r="Y555" s="2"/>
      <c r="Z555" s="12"/>
      <c r="AA555" s="12"/>
      <c r="AB555" s="12"/>
      <c r="AC555" s="12"/>
    </row>
    <row r="556" spans="1:29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17"/>
      <c r="V556" s="117"/>
      <c r="W556" s="117"/>
      <c r="X556" s="117"/>
      <c r="Y556" s="2"/>
      <c r="Z556" s="12"/>
      <c r="AA556" s="12"/>
      <c r="AB556" s="12"/>
      <c r="AC556" s="12"/>
    </row>
    <row r="557" spans="1:29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17"/>
      <c r="V557" s="117"/>
      <c r="W557" s="117"/>
      <c r="X557" s="117"/>
      <c r="Y557" s="2"/>
      <c r="Z557" s="12"/>
      <c r="AA557" s="12"/>
      <c r="AB557" s="12"/>
      <c r="AC557" s="12"/>
    </row>
    <row r="558" spans="1:29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17"/>
      <c r="V558" s="117"/>
      <c r="W558" s="117"/>
      <c r="X558" s="117"/>
      <c r="Y558" s="2"/>
      <c r="Z558" s="12"/>
      <c r="AA558" s="12"/>
      <c r="AB558" s="12"/>
      <c r="AC558" s="12"/>
    </row>
    <row r="559" spans="1:29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17"/>
      <c r="V559" s="117"/>
      <c r="W559" s="117"/>
      <c r="X559" s="117"/>
      <c r="Y559" s="2"/>
      <c r="Z559" s="12"/>
      <c r="AA559" s="12"/>
      <c r="AB559" s="12"/>
      <c r="AC559" s="12"/>
    </row>
    <row r="560" spans="1:29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17"/>
      <c r="V560" s="117"/>
      <c r="W560" s="117"/>
      <c r="X560" s="117"/>
      <c r="Y560" s="2"/>
      <c r="Z560" s="12"/>
      <c r="AA560" s="12"/>
      <c r="AB560" s="12"/>
      <c r="AC560" s="12"/>
    </row>
    <row r="561" spans="1:29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17"/>
      <c r="V561" s="117"/>
      <c r="W561" s="117"/>
      <c r="X561" s="117"/>
      <c r="Y561" s="2"/>
      <c r="Z561" s="12"/>
      <c r="AA561" s="12"/>
      <c r="AB561" s="12"/>
      <c r="AC561" s="12"/>
    </row>
    <row r="562" spans="1:29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17"/>
      <c r="V562" s="117"/>
      <c r="W562" s="117"/>
      <c r="X562" s="117"/>
      <c r="Y562" s="2"/>
      <c r="Z562" s="12"/>
      <c r="AA562" s="12"/>
      <c r="AB562" s="12"/>
      <c r="AC562" s="12"/>
    </row>
    <row r="563" spans="1:29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17"/>
      <c r="V563" s="117"/>
      <c r="W563" s="117"/>
      <c r="X563" s="117"/>
      <c r="Y563" s="2"/>
      <c r="Z563" s="12"/>
      <c r="AA563" s="12"/>
      <c r="AB563" s="12"/>
      <c r="AC563" s="12"/>
    </row>
    <row r="564" spans="1:29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17"/>
      <c r="V564" s="117"/>
      <c r="W564" s="117"/>
      <c r="X564" s="117"/>
      <c r="Y564" s="2"/>
      <c r="Z564" s="12"/>
      <c r="AA564" s="12"/>
      <c r="AB564" s="12"/>
      <c r="AC564" s="12"/>
    </row>
    <row r="565" spans="1:29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17"/>
      <c r="V565" s="117"/>
      <c r="W565" s="117"/>
      <c r="X565" s="117"/>
      <c r="Y565" s="2"/>
      <c r="Z565" s="12"/>
      <c r="AA565" s="12"/>
      <c r="AB565" s="12"/>
      <c r="AC565" s="12"/>
    </row>
    <row r="566" spans="1:29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17"/>
      <c r="V566" s="117"/>
      <c r="W566" s="117"/>
      <c r="X566" s="117"/>
      <c r="Y566" s="2"/>
      <c r="Z566" s="12"/>
      <c r="AA566" s="12"/>
      <c r="AB566" s="12"/>
      <c r="AC566" s="12"/>
    </row>
    <row r="567" spans="1:29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17"/>
      <c r="V567" s="117"/>
      <c r="W567" s="117"/>
      <c r="X567" s="117"/>
      <c r="Y567" s="2"/>
      <c r="Z567" s="12"/>
      <c r="AA567" s="12"/>
      <c r="AB567" s="12"/>
      <c r="AC567" s="12"/>
    </row>
    <row r="568" spans="1:29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17"/>
      <c r="V568" s="117"/>
      <c r="W568" s="117"/>
      <c r="X568" s="117"/>
      <c r="Y568" s="2"/>
      <c r="Z568" s="12"/>
      <c r="AA568" s="12"/>
      <c r="AB568" s="12"/>
      <c r="AC568" s="12"/>
    </row>
    <row r="569" spans="1:29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17"/>
      <c r="V569" s="117"/>
      <c r="W569" s="117"/>
      <c r="X569" s="117"/>
      <c r="Y569" s="2"/>
      <c r="Z569" s="12"/>
      <c r="AA569" s="12"/>
      <c r="AB569" s="12"/>
      <c r="AC569" s="12"/>
    </row>
    <row r="570" spans="1:29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17"/>
      <c r="V570" s="117"/>
      <c r="W570" s="117"/>
      <c r="X570" s="117"/>
      <c r="Y570" s="2"/>
      <c r="Z570" s="12"/>
      <c r="AA570" s="12"/>
      <c r="AB570" s="12"/>
      <c r="AC570" s="12"/>
    </row>
    <row r="571" spans="1:29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17"/>
      <c r="V571" s="117"/>
      <c r="W571" s="117"/>
      <c r="X571" s="117"/>
      <c r="Y571" s="2"/>
      <c r="Z571" s="12"/>
      <c r="AA571" s="12"/>
      <c r="AB571" s="12"/>
      <c r="AC571" s="12"/>
    </row>
    <row r="572" spans="1:29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17"/>
      <c r="V572" s="117"/>
      <c r="W572" s="117"/>
      <c r="X572" s="117"/>
      <c r="Y572" s="2"/>
      <c r="Z572" s="12"/>
      <c r="AA572" s="12"/>
      <c r="AB572" s="12"/>
      <c r="AC572" s="12"/>
    </row>
    <row r="573" spans="1:29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17"/>
      <c r="V573" s="117"/>
      <c r="W573" s="117"/>
      <c r="X573" s="117"/>
      <c r="Y573" s="2"/>
      <c r="Z573" s="12"/>
      <c r="AA573" s="12"/>
      <c r="AB573" s="12"/>
      <c r="AC573" s="12"/>
    </row>
    <row r="574" spans="1:29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17"/>
      <c r="V574" s="117"/>
      <c r="W574" s="117"/>
      <c r="X574" s="117"/>
      <c r="Y574" s="2"/>
      <c r="Z574" s="12"/>
      <c r="AA574" s="12"/>
      <c r="AB574" s="12"/>
      <c r="AC574" s="12"/>
    </row>
    <row r="575" spans="1:29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17"/>
      <c r="V575" s="117"/>
      <c r="W575" s="117"/>
      <c r="X575" s="117"/>
      <c r="Y575" s="2"/>
      <c r="Z575" s="12"/>
      <c r="AA575" s="12"/>
      <c r="AB575" s="12"/>
      <c r="AC575" s="12"/>
    </row>
    <row r="576" spans="1:29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17"/>
      <c r="V576" s="117"/>
      <c r="W576" s="117"/>
      <c r="X576" s="117"/>
      <c r="Y576" s="2"/>
      <c r="Z576" s="12"/>
      <c r="AA576" s="12"/>
      <c r="AB576" s="12"/>
      <c r="AC576" s="12"/>
    </row>
    <row r="577" spans="1:29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17"/>
      <c r="V577" s="117"/>
      <c r="W577" s="117"/>
      <c r="X577" s="117"/>
      <c r="Y577" s="2"/>
      <c r="Z577" s="12"/>
      <c r="AA577" s="12"/>
      <c r="AB577" s="12"/>
      <c r="AC577" s="12"/>
    </row>
    <row r="578" spans="1:29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17"/>
      <c r="V578" s="117"/>
      <c r="W578" s="117"/>
      <c r="X578" s="117"/>
      <c r="Y578" s="2"/>
      <c r="Z578" s="12"/>
      <c r="AA578" s="12"/>
      <c r="AB578" s="12"/>
      <c r="AC578" s="12"/>
    </row>
    <row r="579" spans="1:29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17"/>
      <c r="V579" s="117"/>
      <c r="W579" s="117"/>
      <c r="X579" s="117"/>
      <c r="Y579" s="2"/>
      <c r="Z579" s="12"/>
      <c r="AA579" s="12"/>
      <c r="AB579" s="12"/>
      <c r="AC579" s="12"/>
    </row>
    <row r="580" spans="1:29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17"/>
      <c r="V580" s="117"/>
      <c r="W580" s="117"/>
      <c r="X580" s="117"/>
      <c r="Y580" s="2"/>
      <c r="Z580" s="12"/>
      <c r="AA580" s="12"/>
      <c r="AB580" s="12"/>
      <c r="AC580" s="12"/>
    </row>
    <row r="581" spans="1:29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17"/>
      <c r="V581" s="117"/>
      <c r="W581" s="117"/>
      <c r="X581" s="117"/>
      <c r="Y581" s="2"/>
      <c r="Z581" s="12"/>
      <c r="AA581" s="12"/>
      <c r="AB581" s="12"/>
      <c r="AC581" s="12"/>
    </row>
    <row r="582" spans="1:29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17"/>
      <c r="V582" s="117"/>
      <c r="W582" s="117"/>
      <c r="X582" s="117"/>
      <c r="Y582" s="2"/>
      <c r="Z582" s="12"/>
      <c r="AA582" s="12"/>
      <c r="AB582" s="12"/>
      <c r="AC582" s="12"/>
    </row>
    <row r="583" spans="1:29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17"/>
      <c r="V583" s="117"/>
      <c r="W583" s="117"/>
      <c r="X583" s="117"/>
      <c r="Y583" s="2"/>
      <c r="Z583" s="12"/>
      <c r="AA583" s="12"/>
      <c r="AB583" s="12"/>
      <c r="AC583" s="12"/>
    </row>
    <row r="584" spans="1:29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17"/>
      <c r="V584" s="117"/>
      <c r="W584" s="117"/>
      <c r="X584" s="117"/>
      <c r="Y584" s="2"/>
      <c r="Z584" s="12"/>
      <c r="AA584" s="12"/>
      <c r="AB584" s="12"/>
      <c r="AC584" s="12"/>
    </row>
    <row r="585" spans="1:29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17"/>
      <c r="V585" s="117"/>
      <c r="W585" s="117"/>
      <c r="X585" s="117"/>
      <c r="Y585" s="2"/>
      <c r="Z585" s="12"/>
      <c r="AA585" s="12"/>
      <c r="AB585" s="12"/>
      <c r="AC585" s="12"/>
    </row>
    <row r="586" spans="1:29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17"/>
      <c r="V586" s="117"/>
      <c r="W586" s="117"/>
      <c r="X586" s="117"/>
      <c r="Y586" s="2"/>
      <c r="Z586" s="12"/>
      <c r="AA586" s="12"/>
      <c r="AB586" s="12"/>
      <c r="AC586" s="12"/>
    </row>
    <row r="587" spans="1:29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17"/>
      <c r="V587" s="117"/>
      <c r="W587" s="117"/>
      <c r="X587" s="117"/>
      <c r="Y587" s="2"/>
      <c r="Z587" s="12"/>
      <c r="AA587" s="12"/>
      <c r="AB587" s="12"/>
      <c r="AC587" s="12"/>
    </row>
    <row r="588" spans="1:29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17"/>
      <c r="V588" s="117"/>
      <c r="W588" s="117"/>
      <c r="X588" s="117"/>
      <c r="Y588" s="2"/>
      <c r="Z588" s="12"/>
      <c r="AA588" s="12"/>
      <c r="AB588" s="12"/>
      <c r="AC588" s="12"/>
    </row>
    <row r="589" spans="1:29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17"/>
      <c r="V589" s="117"/>
      <c r="W589" s="117"/>
      <c r="X589" s="117"/>
      <c r="Y589" s="2"/>
      <c r="Z589" s="12"/>
      <c r="AA589" s="12"/>
      <c r="AB589" s="12"/>
      <c r="AC589" s="12"/>
    </row>
    <row r="590" spans="1:29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17"/>
      <c r="V590" s="117"/>
      <c r="W590" s="117"/>
      <c r="X590" s="117"/>
      <c r="Y590" s="2"/>
      <c r="Z590" s="12"/>
      <c r="AA590" s="12"/>
      <c r="AB590" s="12"/>
      <c r="AC590" s="12"/>
    </row>
    <row r="591" spans="1:29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17"/>
      <c r="V591" s="117"/>
      <c r="W591" s="117"/>
      <c r="X591" s="117"/>
      <c r="Y591" s="2"/>
      <c r="Z591" s="12"/>
      <c r="AA591" s="12"/>
      <c r="AB591" s="12"/>
      <c r="AC591" s="12"/>
    </row>
    <row r="592" spans="1:29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17"/>
      <c r="V592" s="117"/>
      <c r="W592" s="117"/>
      <c r="X592" s="117"/>
      <c r="Y592" s="2"/>
      <c r="Z592" s="12"/>
      <c r="AA592" s="12"/>
      <c r="AB592" s="12"/>
      <c r="AC592" s="12"/>
    </row>
    <row r="593" spans="1:29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17"/>
      <c r="V593" s="117"/>
      <c r="W593" s="117"/>
      <c r="X593" s="117"/>
      <c r="Y593" s="2"/>
      <c r="Z593" s="12"/>
      <c r="AA593" s="12"/>
      <c r="AB593" s="12"/>
      <c r="AC593" s="12"/>
    </row>
    <row r="594" spans="1:29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17"/>
      <c r="V594" s="117"/>
      <c r="W594" s="117"/>
      <c r="X594" s="117"/>
      <c r="Y594" s="2"/>
      <c r="Z594" s="12"/>
      <c r="AA594" s="12"/>
      <c r="AB594" s="12"/>
      <c r="AC594" s="12"/>
    </row>
    <row r="595" spans="1:29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17"/>
      <c r="V595" s="117"/>
      <c r="W595" s="117"/>
      <c r="X595" s="117"/>
      <c r="Y595" s="2"/>
      <c r="Z595" s="12"/>
      <c r="AA595" s="12"/>
      <c r="AB595" s="12"/>
      <c r="AC595" s="12"/>
    </row>
    <row r="596" spans="1:29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17"/>
      <c r="V596" s="117"/>
      <c r="W596" s="117"/>
      <c r="X596" s="117"/>
      <c r="Y596" s="2"/>
      <c r="Z596" s="12"/>
      <c r="AA596" s="12"/>
      <c r="AB596" s="12"/>
      <c r="AC596" s="12"/>
    </row>
    <row r="597" spans="1:29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17"/>
      <c r="V597" s="117"/>
      <c r="W597" s="117"/>
      <c r="X597" s="117"/>
      <c r="Y597" s="2"/>
      <c r="Z597" s="12"/>
      <c r="AA597" s="12"/>
      <c r="AB597" s="12"/>
      <c r="AC597" s="12"/>
    </row>
    <row r="598" spans="1:29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17"/>
      <c r="V598" s="117"/>
      <c r="W598" s="117"/>
      <c r="X598" s="117"/>
      <c r="Y598" s="2"/>
      <c r="Z598" s="12"/>
      <c r="AA598" s="12"/>
      <c r="AB598" s="12"/>
      <c r="AC598" s="12"/>
    </row>
    <row r="599" spans="1:29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17"/>
      <c r="V599" s="117"/>
      <c r="W599" s="117"/>
      <c r="X599" s="117"/>
      <c r="Y599" s="2"/>
      <c r="Z599" s="12"/>
      <c r="AA599" s="12"/>
      <c r="AB599" s="12"/>
      <c r="AC599" s="12"/>
    </row>
    <row r="600" spans="1:29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17"/>
      <c r="V600" s="117"/>
      <c r="W600" s="117"/>
      <c r="X600" s="117"/>
      <c r="Y600" s="2"/>
      <c r="Z600" s="12"/>
      <c r="AA600" s="12"/>
      <c r="AB600" s="12"/>
      <c r="AC600" s="12"/>
    </row>
    <row r="601" spans="1:29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17"/>
      <c r="V601" s="117"/>
      <c r="W601" s="117"/>
      <c r="X601" s="117"/>
      <c r="Y601" s="2"/>
      <c r="Z601" s="12"/>
      <c r="AA601" s="12"/>
      <c r="AB601" s="12"/>
      <c r="AC601" s="12"/>
    </row>
    <row r="602" spans="1:29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17"/>
      <c r="V602" s="117"/>
      <c r="W602" s="117"/>
      <c r="X602" s="117"/>
      <c r="Y602" s="2"/>
      <c r="Z602" s="12"/>
      <c r="AA602" s="12"/>
      <c r="AB602" s="12"/>
      <c r="AC602" s="12"/>
    </row>
    <row r="603" spans="1:29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17"/>
      <c r="V603" s="117"/>
      <c r="W603" s="117"/>
      <c r="X603" s="117"/>
      <c r="Y603" s="2"/>
      <c r="Z603" s="12"/>
      <c r="AA603" s="12"/>
      <c r="AB603" s="12"/>
      <c r="AC603" s="12"/>
    </row>
    <row r="604" spans="1:29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17"/>
      <c r="V604" s="117"/>
      <c r="W604" s="117"/>
      <c r="X604" s="117"/>
      <c r="Y604" s="2"/>
      <c r="Z604" s="12"/>
      <c r="AA604" s="12"/>
      <c r="AB604" s="12"/>
      <c r="AC604" s="12"/>
    </row>
    <row r="605" spans="1:29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17"/>
      <c r="V605" s="117"/>
      <c r="W605" s="117"/>
      <c r="X605" s="117"/>
      <c r="Y605" s="2"/>
      <c r="Z605" s="12"/>
      <c r="AA605" s="12"/>
      <c r="AB605" s="12"/>
      <c r="AC605" s="12"/>
    </row>
    <row r="606" spans="1:29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17"/>
      <c r="V606" s="117"/>
      <c r="W606" s="117"/>
      <c r="X606" s="117"/>
      <c r="Y606" s="2"/>
      <c r="Z606" s="12"/>
      <c r="AA606" s="12"/>
      <c r="AB606" s="12"/>
      <c r="AC606" s="12"/>
    </row>
    <row r="607" spans="1:29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17"/>
      <c r="V607" s="117"/>
      <c r="W607" s="117"/>
      <c r="X607" s="117"/>
      <c r="Y607" s="2"/>
      <c r="Z607" s="12"/>
      <c r="AA607" s="12"/>
      <c r="AB607" s="12"/>
      <c r="AC607" s="12"/>
    </row>
    <row r="608" spans="1:29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17"/>
      <c r="V608" s="117"/>
      <c r="W608" s="117"/>
      <c r="X608" s="117"/>
      <c r="Y608" s="2"/>
      <c r="Z608" s="12"/>
      <c r="AA608" s="12"/>
      <c r="AB608" s="12"/>
      <c r="AC608" s="12"/>
    </row>
    <row r="609" spans="1:29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17"/>
      <c r="V609" s="117"/>
      <c r="W609" s="117"/>
      <c r="X609" s="117"/>
      <c r="Y609" s="2"/>
      <c r="Z609" s="12"/>
      <c r="AA609" s="12"/>
      <c r="AB609" s="12"/>
      <c r="AC609" s="12"/>
    </row>
    <row r="610" spans="1:29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17"/>
      <c r="V610" s="117"/>
      <c r="W610" s="117"/>
      <c r="X610" s="117"/>
      <c r="Y610" s="2"/>
      <c r="Z610" s="12"/>
      <c r="AA610" s="12"/>
      <c r="AB610" s="12"/>
      <c r="AC610" s="12"/>
    </row>
    <row r="611" spans="1:29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17"/>
      <c r="V611" s="117"/>
      <c r="W611" s="117"/>
      <c r="X611" s="117"/>
      <c r="Y611" s="2"/>
      <c r="Z611" s="12"/>
      <c r="AA611" s="12"/>
      <c r="AB611" s="12"/>
      <c r="AC611" s="12"/>
    </row>
    <row r="612" spans="1:29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17"/>
      <c r="V612" s="117"/>
      <c r="W612" s="117"/>
      <c r="X612" s="117"/>
      <c r="Y612" s="2"/>
      <c r="Z612" s="12"/>
      <c r="AA612" s="12"/>
      <c r="AB612" s="12"/>
      <c r="AC612" s="12"/>
    </row>
    <row r="613" spans="1:29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17"/>
      <c r="V613" s="117"/>
      <c r="W613" s="117"/>
      <c r="X613" s="117"/>
      <c r="Y613" s="2"/>
      <c r="Z613" s="12"/>
      <c r="AA613" s="12"/>
      <c r="AB613" s="12"/>
      <c r="AC613" s="12"/>
    </row>
    <row r="614" spans="1:29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17"/>
      <c r="V614" s="117"/>
      <c r="W614" s="117"/>
      <c r="X614" s="117"/>
      <c r="Y614" s="2"/>
      <c r="Z614" s="12"/>
      <c r="AA614" s="12"/>
      <c r="AB614" s="12"/>
      <c r="AC614" s="12"/>
    </row>
    <row r="615" spans="1:29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17"/>
      <c r="V615" s="117"/>
      <c r="W615" s="117"/>
      <c r="X615" s="117"/>
      <c r="Y615" s="2"/>
      <c r="Z615" s="12"/>
      <c r="AA615" s="12"/>
      <c r="AB615" s="12"/>
      <c r="AC615" s="12"/>
    </row>
    <row r="616" spans="1:29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17"/>
      <c r="V616" s="117"/>
      <c r="W616" s="117"/>
      <c r="X616" s="117"/>
      <c r="Y616" s="2"/>
      <c r="Z616" s="12"/>
      <c r="AA616" s="12"/>
      <c r="AB616" s="12"/>
      <c r="AC616" s="12"/>
    </row>
    <row r="617" spans="1:29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17"/>
      <c r="V617" s="117"/>
      <c r="W617" s="117"/>
      <c r="X617" s="117"/>
      <c r="Y617" s="2"/>
      <c r="Z617" s="12"/>
      <c r="AA617" s="12"/>
      <c r="AB617" s="12"/>
      <c r="AC617" s="12"/>
    </row>
    <row r="618" spans="1:29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17"/>
      <c r="V618" s="117"/>
      <c r="W618" s="117"/>
      <c r="X618" s="117"/>
      <c r="Y618" s="2"/>
      <c r="Z618" s="12"/>
      <c r="AA618" s="12"/>
      <c r="AB618" s="12"/>
      <c r="AC618" s="12"/>
    </row>
    <row r="619" spans="1:29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17"/>
      <c r="V619" s="117"/>
      <c r="W619" s="117"/>
      <c r="X619" s="117"/>
      <c r="Y619" s="2"/>
      <c r="Z619" s="12"/>
      <c r="AA619" s="12"/>
      <c r="AB619" s="12"/>
      <c r="AC619" s="12"/>
    </row>
    <row r="620" spans="1:29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17"/>
      <c r="V620" s="117"/>
      <c r="W620" s="117"/>
      <c r="X620" s="117"/>
      <c r="Y620" s="2"/>
      <c r="Z620" s="12"/>
      <c r="AA620" s="12"/>
      <c r="AB620" s="12"/>
      <c r="AC620" s="12"/>
    </row>
    <row r="621" spans="1:29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17"/>
      <c r="V621" s="117"/>
      <c r="W621" s="117"/>
      <c r="X621" s="117"/>
      <c r="Y621" s="2"/>
      <c r="Z621" s="12"/>
      <c r="AA621" s="12"/>
      <c r="AB621" s="12"/>
      <c r="AC621" s="12"/>
    </row>
    <row r="622" spans="1:29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17"/>
      <c r="V622" s="117"/>
      <c r="W622" s="117"/>
      <c r="X622" s="117"/>
      <c r="Y622" s="2"/>
      <c r="Z622" s="12"/>
      <c r="AA622" s="12"/>
      <c r="AB622" s="12"/>
      <c r="AC622" s="12"/>
    </row>
    <row r="623" spans="1:29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17"/>
      <c r="V623" s="117"/>
      <c r="W623" s="117"/>
      <c r="X623" s="117"/>
      <c r="Y623" s="2"/>
      <c r="Z623" s="12"/>
      <c r="AA623" s="12"/>
      <c r="AB623" s="12"/>
      <c r="AC623" s="12"/>
    </row>
    <row r="624" spans="1:29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17"/>
      <c r="V624" s="117"/>
      <c r="W624" s="117"/>
      <c r="X624" s="117"/>
      <c r="Y624" s="2"/>
      <c r="Z624" s="12"/>
      <c r="AA624" s="12"/>
      <c r="AB624" s="12"/>
      <c r="AC624" s="12"/>
    </row>
    <row r="625" spans="1:29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17"/>
      <c r="V625" s="117"/>
      <c r="W625" s="117"/>
      <c r="X625" s="117"/>
      <c r="Y625" s="2"/>
      <c r="Z625" s="12"/>
      <c r="AA625" s="12"/>
      <c r="AB625" s="12"/>
      <c r="AC625" s="12"/>
    </row>
    <row r="626" spans="1:29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17"/>
      <c r="V626" s="117"/>
      <c r="W626" s="117"/>
      <c r="X626" s="117"/>
      <c r="Y626" s="2"/>
      <c r="Z626" s="12"/>
      <c r="AA626" s="12"/>
      <c r="AB626" s="12"/>
      <c r="AC626" s="12"/>
    </row>
    <row r="627" spans="1:29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17"/>
      <c r="V627" s="117"/>
      <c r="W627" s="117"/>
      <c r="X627" s="117"/>
      <c r="Y627" s="2"/>
      <c r="Z627" s="12"/>
      <c r="AA627" s="12"/>
      <c r="AB627" s="12"/>
      <c r="AC627" s="12"/>
    </row>
    <row r="628" spans="1:29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17"/>
      <c r="V628" s="117"/>
      <c r="W628" s="117"/>
      <c r="X628" s="117"/>
      <c r="Y628" s="2"/>
      <c r="Z628" s="12"/>
      <c r="AA628" s="12"/>
      <c r="AB628" s="12"/>
      <c r="AC628" s="12"/>
    </row>
    <row r="629" spans="1:29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17"/>
      <c r="V629" s="117"/>
      <c r="W629" s="117"/>
      <c r="X629" s="117"/>
      <c r="Y629" s="2"/>
      <c r="Z629" s="12"/>
      <c r="AA629" s="12"/>
      <c r="AB629" s="12"/>
      <c r="AC629" s="12"/>
    </row>
    <row r="630" spans="1:29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17"/>
      <c r="V630" s="117"/>
      <c r="W630" s="117"/>
      <c r="X630" s="117"/>
      <c r="Y630" s="2"/>
      <c r="Z630" s="12"/>
      <c r="AA630" s="12"/>
      <c r="AB630" s="12"/>
      <c r="AC630" s="12"/>
    </row>
    <row r="631" spans="1:29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17"/>
      <c r="V631" s="117"/>
      <c r="W631" s="117"/>
      <c r="X631" s="117"/>
      <c r="Y631" s="2"/>
      <c r="Z631" s="12"/>
      <c r="AA631" s="12"/>
      <c r="AB631" s="12"/>
      <c r="AC631" s="12"/>
    </row>
    <row r="632" spans="1:29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17"/>
      <c r="V632" s="117"/>
      <c r="W632" s="117"/>
      <c r="X632" s="117"/>
      <c r="Y632" s="2"/>
      <c r="Z632" s="12"/>
      <c r="AA632" s="12"/>
      <c r="AB632" s="12"/>
      <c r="AC632" s="12"/>
    </row>
    <row r="633" spans="1:29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17"/>
      <c r="V633" s="117"/>
      <c r="W633" s="117"/>
      <c r="X633" s="117"/>
      <c r="Y633" s="2"/>
      <c r="Z633" s="12"/>
      <c r="AA633" s="12"/>
      <c r="AB633" s="12"/>
      <c r="AC633" s="12"/>
    </row>
    <row r="634" spans="1:29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17"/>
      <c r="V634" s="117"/>
      <c r="W634" s="117"/>
      <c r="X634" s="117"/>
      <c r="Y634" s="2"/>
      <c r="Z634" s="12"/>
      <c r="AA634" s="12"/>
      <c r="AB634" s="12"/>
      <c r="AC634" s="12"/>
    </row>
    <row r="635" spans="1:29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17"/>
      <c r="V635" s="117"/>
      <c r="W635" s="117"/>
      <c r="X635" s="117"/>
      <c r="Y635" s="2"/>
      <c r="Z635" s="12"/>
      <c r="AA635" s="12"/>
      <c r="AB635" s="12"/>
      <c r="AC635" s="12"/>
    </row>
    <row r="636" spans="1:29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17"/>
      <c r="V636" s="117"/>
      <c r="W636" s="117"/>
      <c r="X636" s="117"/>
      <c r="Y636" s="2"/>
      <c r="Z636" s="12"/>
      <c r="AA636" s="12"/>
      <c r="AB636" s="12"/>
      <c r="AC636" s="12"/>
    </row>
    <row r="637" spans="1:29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17"/>
      <c r="V637" s="117"/>
      <c r="W637" s="117"/>
      <c r="X637" s="117"/>
      <c r="Y637" s="2"/>
      <c r="Z637" s="12"/>
      <c r="AA637" s="12"/>
      <c r="AB637" s="12"/>
      <c r="AC637" s="12"/>
    </row>
    <row r="638" spans="1:29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17"/>
      <c r="V638" s="117"/>
      <c r="W638" s="117"/>
      <c r="X638" s="117"/>
      <c r="Y638" s="2"/>
      <c r="Z638" s="12"/>
      <c r="AA638" s="12"/>
      <c r="AB638" s="12"/>
      <c r="AC638" s="12"/>
    </row>
    <row r="639" spans="1:29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17"/>
      <c r="V639" s="117"/>
      <c r="W639" s="117"/>
      <c r="X639" s="117"/>
      <c r="Y639" s="2"/>
      <c r="Z639" s="12"/>
      <c r="AA639" s="12"/>
      <c r="AB639" s="12"/>
      <c r="AC639" s="12"/>
    </row>
    <row r="640" spans="1:29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17"/>
      <c r="V640" s="117"/>
      <c r="W640" s="117"/>
      <c r="X640" s="117"/>
      <c r="Y640" s="2"/>
      <c r="Z640" s="12"/>
      <c r="AA640" s="12"/>
      <c r="AB640" s="12"/>
      <c r="AC640" s="12"/>
    </row>
    <row r="641" spans="1:29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17"/>
      <c r="V641" s="117"/>
      <c r="W641" s="117"/>
      <c r="X641" s="117"/>
      <c r="Y641" s="2"/>
      <c r="Z641" s="12"/>
      <c r="AA641" s="12"/>
      <c r="AB641" s="12"/>
      <c r="AC641" s="12"/>
    </row>
    <row r="642" spans="1:29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17"/>
      <c r="V642" s="117"/>
      <c r="W642" s="117"/>
      <c r="X642" s="117"/>
      <c r="Y642" s="2"/>
      <c r="Z642" s="12"/>
      <c r="AA642" s="12"/>
      <c r="AB642" s="12"/>
      <c r="AC642" s="12"/>
    </row>
    <row r="643" spans="1:29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17"/>
      <c r="V643" s="117"/>
      <c r="W643" s="117"/>
      <c r="X643" s="117"/>
      <c r="Y643" s="2"/>
      <c r="Z643" s="12"/>
      <c r="AA643" s="12"/>
      <c r="AB643" s="12"/>
      <c r="AC643" s="12"/>
    </row>
    <row r="644" spans="1:29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17"/>
      <c r="V644" s="117"/>
      <c r="W644" s="117"/>
      <c r="X644" s="117"/>
      <c r="Y644" s="2"/>
      <c r="Z644" s="12"/>
      <c r="AA644" s="12"/>
      <c r="AB644" s="12"/>
      <c r="AC644" s="12"/>
    </row>
    <row r="645" spans="1:29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17"/>
      <c r="V645" s="117"/>
      <c r="W645" s="117"/>
      <c r="X645" s="117"/>
      <c r="Y645" s="2"/>
      <c r="Z645" s="12"/>
      <c r="AA645" s="12"/>
      <c r="AB645" s="12"/>
      <c r="AC645" s="12"/>
    </row>
    <row r="646" spans="1:29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17"/>
      <c r="V646" s="117"/>
      <c r="W646" s="117"/>
      <c r="X646" s="117"/>
      <c r="Y646" s="2"/>
      <c r="Z646" s="12"/>
      <c r="AA646" s="12"/>
      <c r="AB646" s="12"/>
      <c r="AC646" s="12"/>
    </row>
    <row r="647" spans="1:29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17"/>
      <c r="V647" s="117"/>
      <c r="W647" s="117"/>
      <c r="X647" s="117"/>
      <c r="Y647" s="2"/>
      <c r="Z647" s="12"/>
      <c r="AA647" s="12"/>
      <c r="AB647" s="12"/>
      <c r="AC647" s="12"/>
    </row>
    <row r="648" spans="1:29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17"/>
      <c r="V648" s="117"/>
      <c r="W648" s="117"/>
      <c r="X648" s="117"/>
      <c r="Y648" s="2"/>
      <c r="Z648" s="12"/>
      <c r="AA648" s="12"/>
      <c r="AB648" s="12"/>
      <c r="AC648" s="12"/>
    </row>
    <row r="649" spans="1:29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17"/>
      <c r="V649" s="117"/>
      <c r="W649" s="117"/>
      <c r="X649" s="117"/>
      <c r="Y649" s="2"/>
      <c r="Z649" s="12"/>
      <c r="AA649" s="12"/>
      <c r="AB649" s="12"/>
      <c r="AC649" s="12"/>
    </row>
    <row r="650" spans="1:29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17"/>
      <c r="V650" s="117"/>
      <c r="W650" s="117"/>
      <c r="X650" s="117"/>
      <c r="Y650" s="2"/>
      <c r="Z650" s="12"/>
      <c r="AA650" s="12"/>
      <c r="AB650" s="12"/>
      <c r="AC650" s="12"/>
    </row>
    <row r="651" spans="1:29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17"/>
      <c r="V651" s="117"/>
      <c r="W651" s="117"/>
      <c r="X651" s="117"/>
      <c r="Y651" s="2"/>
      <c r="Z651" s="12"/>
      <c r="AA651" s="12"/>
      <c r="AB651" s="12"/>
      <c r="AC651" s="12"/>
    </row>
    <row r="652" spans="1:29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17"/>
      <c r="V652" s="117"/>
      <c r="W652" s="117"/>
      <c r="X652" s="117"/>
      <c r="Y652" s="2"/>
      <c r="Z652" s="12"/>
      <c r="AA652" s="12"/>
      <c r="AB652" s="12"/>
      <c r="AC652" s="12"/>
    </row>
    <row r="653" spans="1:29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17"/>
      <c r="V653" s="117"/>
      <c r="W653" s="117"/>
      <c r="X653" s="117"/>
      <c r="Y653" s="2"/>
      <c r="Z653" s="12"/>
      <c r="AA653" s="12"/>
      <c r="AB653" s="12"/>
      <c r="AC653" s="12"/>
    </row>
    <row r="654" spans="1:29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17"/>
      <c r="V654" s="117"/>
      <c r="W654" s="117"/>
      <c r="X654" s="117"/>
      <c r="Y654" s="2"/>
      <c r="Z654" s="12"/>
      <c r="AA654" s="12"/>
      <c r="AB654" s="12"/>
      <c r="AC654" s="12"/>
    </row>
    <row r="655" spans="1:29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17"/>
      <c r="V655" s="117"/>
      <c r="W655" s="117"/>
      <c r="X655" s="117"/>
      <c r="Y655" s="2"/>
      <c r="Z655" s="12"/>
      <c r="AA655" s="12"/>
      <c r="AB655" s="12"/>
      <c r="AC655" s="12"/>
    </row>
    <row r="656" spans="1:29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17"/>
      <c r="V656" s="117"/>
      <c r="W656" s="117"/>
      <c r="X656" s="117"/>
      <c r="Y656" s="2"/>
      <c r="Z656" s="12"/>
      <c r="AA656" s="12"/>
      <c r="AB656" s="12"/>
      <c r="AC656" s="12"/>
    </row>
    <row r="657" spans="1:29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17"/>
      <c r="V657" s="117"/>
      <c r="W657" s="117"/>
      <c r="X657" s="117"/>
      <c r="Y657" s="2"/>
      <c r="Z657" s="12"/>
      <c r="AA657" s="12"/>
      <c r="AB657" s="12"/>
      <c r="AC657" s="12"/>
    </row>
    <row r="658" spans="1:29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17"/>
      <c r="V658" s="117"/>
      <c r="W658" s="117"/>
      <c r="X658" s="117"/>
      <c r="Y658" s="2"/>
      <c r="Z658" s="12"/>
      <c r="AA658" s="12"/>
      <c r="AB658" s="12"/>
      <c r="AC658" s="12"/>
    </row>
    <row r="659" spans="1:29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17"/>
      <c r="V659" s="117"/>
      <c r="W659" s="117"/>
      <c r="X659" s="117"/>
      <c r="Y659" s="2"/>
      <c r="Z659" s="12"/>
      <c r="AA659" s="12"/>
      <c r="AB659" s="12"/>
      <c r="AC659" s="12"/>
    </row>
    <row r="660" spans="1:29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17"/>
      <c r="V660" s="117"/>
      <c r="W660" s="117"/>
      <c r="X660" s="117"/>
      <c r="Y660" s="2"/>
      <c r="Z660" s="12"/>
      <c r="AA660" s="12"/>
      <c r="AB660" s="12"/>
      <c r="AC660" s="12"/>
    </row>
    <row r="661" spans="1:29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17"/>
      <c r="V661" s="117"/>
      <c r="W661" s="117"/>
      <c r="X661" s="117"/>
      <c r="Y661" s="2"/>
      <c r="Z661" s="12"/>
      <c r="AA661" s="12"/>
      <c r="AB661" s="12"/>
      <c r="AC661" s="12"/>
    </row>
    <row r="662" spans="1:29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17"/>
      <c r="V662" s="117"/>
      <c r="W662" s="117"/>
      <c r="X662" s="117"/>
      <c r="Y662" s="2"/>
      <c r="Z662" s="12"/>
      <c r="AA662" s="12"/>
      <c r="AB662" s="12"/>
      <c r="AC662" s="12"/>
    </row>
    <row r="663" spans="1:29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17"/>
      <c r="V663" s="117"/>
      <c r="W663" s="117"/>
      <c r="X663" s="117"/>
      <c r="Y663" s="2"/>
      <c r="Z663" s="12"/>
      <c r="AA663" s="12"/>
      <c r="AB663" s="12"/>
      <c r="AC663" s="12"/>
    </row>
    <row r="664" spans="1:29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17"/>
      <c r="V664" s="117"/>
      <c r="W664" s="117"/>
      <c r="X664" s="117"/>
      <c r="Y664" s="2"/>
      <c r="Z664" s="12"/>
      <c r="AA664" s="12"/>
      <c r="AB664" s="12"/>
      <c r="AC664" s="12"/>
    </row>
    <row r="665" spans="1:29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17"/>
      <c r="V665" s="117"/>
      <c r="W665" s="117"/>
      <c r="X665" s="117"/>
      <c r="Y665" s="2"/>
      <c r="Z665" s="12"/>
      <c r="AA665" s="12"/>
      <c r="AB665" s="12"/>
      <c r="AC665" s="12"/>
    </row>
    <row r="666" spans="1:29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17"/>
      <c r="V666" s="117"/>
      <c r="W666" s="117"/>
      <c r="X666" s="117"/>
      <c r="Y666" s="2"/>
      <c r="Z666" s="12"/>
      <c r="AA666" s="12"/>
      <c r="AB666" s="12"/>
      <c r="AC666" s="12"/>
    </row>
    <row r="667" spans="1:29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17"/>
      <c r="V667" s="117"/>
      <c r="W667" s="117"/>
      <c r="X667" s="117"/>
      <c r="Y667" s="2"/>
      <c r="Z667" s="12"/>
      <c r="AA667" s="12"/>
      <c r="AB667" s="12"/>
      <c r="AC667" s="12"/>
    </row>
    <row r="668" spans="1:29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17"/>
      <c r="V668" s="117"/>
      <c r="W668" s="117"/>
      <c r="X668" s="117"/>
      <c r="Y668" s="2"/>
      <c r="Z668" s="12"/>
      <c r="AA668" s="12"/>
      <c r="AB668" s="12"/>
      <c r="AC668" s="12"/>
    </row>
    <row r="669" spans="1:29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17"/>
      <c r="V669" s="117"/>
      <c r="W669" s="117"/>
      <c r="X669" s="117"/>
      <c r="Y669" s="2"/>
      <c r="Z669" s="12"/>
      <c r="AA669" s="12"/>
      <c r="AB669" s="12"/>
      <c r="AC669" s="12"/>
    </row>
    <row r="670" spans="1:29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17"/>
      <c r="V670" s="117"/>
      <c r="W670" s="117"/>
      <c r="X670" s="117"/>
      <c r="Y670" s="2"/>
      <c r="Z670" s="12"/>
      <c r="AA670" s="12"/>
      <c r="AB670" s="12"/>
      <c r="AC670" s="12"/>
    </row>
    <row r="671" spans="1:29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17"/>
      <c r="V671" s="117"/>
      <c r="W671" s="117"/>
      <c r="X671" s="117"/>
      <c r="Y671" s="2"/>
      <c r="Z671" s="12"/>
      <c r="AA671" s="12"/>
      <c r="AB671" s="12"/>
      <c r="AC671" s="12"/>
    </row>
    <row r="672" spans="1:29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17"/>
      <c r="V672" s="117"/>
      <c r="W672" s="117"/>
      <c r="X672" s="117"/>
      <c r="Y672" s="2"/>
      <c r="Z672" s="12"/>
      <c r="AA672" s="12"/>
      <c r="AB672" s="12"/>
      <c r="AC672" s="12"/>
    </row>
    <row r="673" spans="1:29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17"/>
      <c r="V673" s="117"/>
      <c r="W673" s="117"/>
      <c r="X673" s="117"/>
      <c r="Y673" s="2"/>
      <c r="Z673" s="12"/>
      <c r="AA673" s="12"/>
      <c r="AB673" s="12"/>
      <c r="AC673" s="12"/>
    </row>
    <row r="674" spans="1:29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17"/>
      <c r="V674" s="117"/>
      <c r="W674" s="117"/>
      <c r="X674" s="117"/>
      <c r="Y674" s="2"/>
      <c r="Z674" s="12"/>
      <c r="AA674" s="12"/>
      <c r="AB674" s="12"/>
      <c r="AC674" s="12"/>
    </row>
    <row r="675" spans="1:29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17"/>
      <c r="V675" s="117"/>
      <c r="W675" s="117"/>
      <c r="X675" s="117"/>
      <c r="Y675" s="2"/>
      <c r="Z675" s="12"/>
      <c r="AA675" s="12"/>
      <c r="AB675" s="12"/>
      <c r="AC675" s="12"/>
    </row>
    <row r="676" spans="1:29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17"/>
      <c r="V676" s="117"/>
      <c r="W676" s="117"/>
      <c r="X676" s="117"/>
      <c r="Y676" s="2"/>
      <c r="Z676" s="12"/>
      <c r="AA676" s="12"/>
      <c r="AB676" s="12"/>
      <c r="AC676" s="12"/>
    </row>
    <row r="677" spans="1:29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17"/>
      <c r="V677" s="117"/>
      <c r="W677" s="117"/>
      <c r="X677" s="117"/>
      <c r="Y677" s="2"/>
      <c r="Z677" s="12"/>
      <c r="AA677" s="12"/>
      <c r="AB677" s="12"/>
      <c r="AC677" s="12"/>
    </row>
    <row r="678" spans="1:29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17"/>
      <c r="V678" s="117"/>
      <c r="W678" s="117"/>
      <c r="X678" s="117"/>
      <c r="Y678" s="2"/>
      <c r="Z678" s="12"/>
      <c r="AA678" s="12"/>
      <c r="AB678" s="12"/>
      <c r="AC678" s="12"/>
    </row>
    <row r="679" spans="1:29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17"/>
      <c r="V679" s="117"/>
      <c r="W679" s="117"/>
      <c r="X679" s="117"/>
      <c r="Y679" s="2"/>
      <c r="Z679" s="12"/>
      <c r="AA679" s="12"/>
      <c r="AB679" s="12"/>
      <c r="AC679" s="12"/>
    </row>
    <row r="680" spans="1:29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17"/>
      <c r="V680" s="117"/>
      <c r="W680" s="117"/>
      <c r="X680" s="117"/>
      <c r="Y680" s="2"/>
      <c r="Z680" s="12"/>
      <c r="AA680" s="12"/>
      <c r="AB680" s="12"/>
      <c r="AC680" s="12"/>
    </row>
    <row r="681" spans="1:29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17"/>
      <c r="V681" s="117"/>
      <c r="W681" s="117"/>
      <c r="X681" s="117"/>
      <c r="Y681" s="2"/>
      <c r="Z681" s="12"/>
      <c r="AA681" s="12"/>
      <c r="AB681" s="12"/>
      <c r="AC681" s="12"/>
    </row>
    <row r="682" spans="1:29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17"/>
      <c r="V682" s="117"/>
      <c r="W682" s="117"/>
      <c r="X682" s="117"/>
      <c r="Y682" s="2"/>
      <c r="Z682" s="12"/>
      <c r="AA682" s="12"/>
      <c r="AB682" s="12"/>
      <c r="AC682" s="12"/>
    </row>
    <row r="683" spans="1:29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17"/>
      <c r="V683" s="117"/>
      <c r="W683" s="117"/>
      <c r="X683" s="117"/>
      <c r="Y683" s="2"/>
      <c r="Z683" s="12"/>
      <c r="AA683" s="12"/>
      <c r="AB683" s="12"/>
      <c r="AC683" s="12"/>
    </row>
    <row r="684" spans="1:29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17"/>
      <c r="V684" s="117"/>
      <c r="W684" s="117"/>
      <c r="X684" s="117"/>
      <c r="Y684" s="2"/>
      <c r="Z684" s="12"/>
      <c r="AA684" s="12"/>
      <c r="AB684" s="12"/>
      <c r="AC684" s="12"/>
    </row>
    <row r="685" spans="1:29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17"/>
      <c r="V685" s="117"/>
      <c r="W685" s="117"/>
      <c r="X685" s="117"/>
      <c r="Y685" s="2"/>
      <c r="Z685" s="12"/>
      <c r="AA685" s="12"/>
      <c r="AB685" s="12"/>
      <c r="AC685" s="12"/>
    </row>
    <row r="686" spans="1:29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17"/>
      <c r="V686" s="117"/>
      <c r="W686" s="117"/>
      <c r="X686" s="117"/>
      <c r="Y686" s="2"/>
      <c r="Z686" s="12"/>
      <c r="AA686" s="12"/>
      <c r="AB686" s="12"/>
      <c r="AC686" s="12"/>
    </row>
    <row r="687" spans="1:29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17"/>
      <c r="V687" s="117"/>
      <c r="W687" s="117"/>
      <c r="X687" s="117"/>
      <c r="Y687" s="2"/>
      <c r="Z687" s="12"/>
      <c r="AA687" s="12"/>
      <c r="AB687" s="12"/>
      <c r="AC687" s="12"/>
    </row>
    <row r="688" spans="1:29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17"/>
      <c r="V688" s="117"/>
      <c r="W688" s="117"/>
      <c r="X688" s="117"/>
      <c r="Y688" s="2"/>
      <c r="Z688" s="12"/>
      <c r="AA688" s="12"/>
      <c r="AB688" s="12"/>
      <c r="AC688" s="12"/>
    </row>
    <row r="689" spans="1:29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17"/>
      <c r="V689" s="117"/>
      <c r="W689" s="117"/>
      <c r="X689" s="117"/>
      <c r="Y689" s="2"/>
      <c r="Z689" s="12"/>
      <c r="AA689" s="12"/>
      <c r="AB689" s="12"/>
      <c r="AC689" s="12"/>
    </row>
    <row r="690" spans="1:29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17"/>
      <c r="V690" s="117"/>
      <c r="W690" s="117"/>
      <c r="X690" s="117"/>
      <c r="Y690" s="2"/>
      <c r="Z690" s="12"/>
      <c r="AA690" s="12"/>
      <c r="AB690" s="12"/>
      <c r="AC690" s="12"/>
    </row>
    <row r="691" spans="1:29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17"/>
      <c r="V691" s="117"/>
      <c r="W691" s="117"/>
      <c r="X691" s="117"/>
      <c r="Y691" s="2"/>
      <c r="Z691" s="12"/>
      <c r="AA691" s="12"/>
      <c r="AB691" s="12"/>
      <c r="AC691" s="12"/>
    </row>
    <row r="692" spans="1:29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17"/>
      <c r="V692" s="117"/>
      <c r="W692" s="117"/>
      <c r="X692" s="117"/>
      <c r="Y692" s="2"/>
      <c r="Z692" s="12"/>
      <c r="AA692" s="12"/>
      <c r="AB692" s="12"/>
      <c r="AC692" s="12"/>
    </row>
    <row r="693" spans="1:29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17"/>
      <c r="V693" s="117"/>
      <c r="W693" s="117"/>
      <c r="X693" s="117"/>
      <c r="Y693" s="2"/>
      <c r="Z693" s="12"/>
      <c r="AA693" s="12"/>
      <c r="AB693" s="12"/>
      <c r="AC693" s="12"/>
    </row>
    <row r="694" spans="1:29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17"/>
      <c r="V694" s="117"/>
      <c r="W694" s="117"/>
      <c r="X694" s="117"/>
      <c r="Y694" s="2"/>
      <c r="Z694" s="12"/>
      <c r="AA694" s="12"/>
      <c r="AB694" s="12"/>
      <c r="AC694" s="12"/>
    </row>
    <row r="695" spans="1:29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17"/>
      <c r="V695" s="117"/>
      <c r="W695" s="117"/>
      <c r="X695" s="117"/>
      <c r="Y695" s="2"/>
      <c r="Z695" s="12"/>
      <c r="AA695" s="12"/>
      <c r="AB695" s="12"/>
      <c r="AC695" s="12"/>
    </row>
    <row r="696" spans="1:29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17"/>
      <c r="V696" s="117"/>
      <c r="W696" s="117"/>
      <c r="X696" s="117"/>
      <c r="Y696" s="2"/>
      <c r="Z696" s="12"/>
      <c r="AA696" s="12"/>
      <c r="AB696" s="12"/>
      <c r="AC696" s="12"/>
    </row>
    <row r="697" spans="1:29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17"/>
      <c r="V697" s="117"/>
      <c r="W697" s="117"/>
      <c r="X697" s="117"/>
      <c r="Y697" s="2"/>
      <c r="Z697" s="12"/>
      <c r="AA697" s="12"/>
      <c r="AB697" s="12"/>
      <c r="AC697" s="12"/>
    </row>
    <row r="698" spans="1:29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17"/>
      <c r="V698" s="117"/>
      <c r="W698" s="117"/>
      <c r="X698" s="117"/>
      <c r="Y698" s="2"/>
      <c r="Z698" s="12"/>
      <c r="AA698" s="12"/>
      <c r="AB698" s="12"/>
      <c r="AC698" s="12"/>
    </row>
    <row r="699" spans="1:29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17"/>
      <c r="V699" s="117"/>
      <c r="W699" s="117"/>
      <c r="X699" s="117"/>
      <c r="Y699" s="2"/>
      <c r="Z699" s="12"/>
      <c r="AA699" s="12"/>
      <c r="AB699" s="12"/>
      <c r="AC699" s="12"/>
    </row>
    <row r="700" spans="1:29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17"/>
      <c r="V700" s="117"/>
      <c r="W700" s="117"/>
      <c r="X700" s="117"/>
      <c r="Y700" s="2"/>
      <c r="Z700" s="12"/>
      <c r="AA700" s="12"/>
      <c r="AB700" s="12"/>
      <c r="AC700" s="12"/>
    </row>
    <row r="701" spans="1:29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17"/>
      <c r="V701" s="117"/>
      <c r="W701" s="117"/>
      <c r="X701" s="117"/>
      <c r="Y701" s="2"/>
      <c r="Z701" s="12"/>
      <c r="AA701" s="12"/>
      <c r="AB701" s="12"/>
      <c r="AC701" s="12"/>
    </row>
    <row r="702" spans="1:29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17"/>
      <c r="V702" s="117"/>
      <c r="W702" s="117"/>
      <c r="X702" s="117"/>
      <c r="Y702" s="2"/>
      <c r="Z702" s="12"/>
      <c r="AA702" s="12"/>
      <c r="AB702" s="12"/>
      <c r="AC702" s="12"/>
    </row>
    <row r="703" spans="1:29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17"/>
      <c r="V703" s="117"/>
      <c r="W703" s="117"/>
      <c r="X703" s="117"/>
      <c r="Y703" s="2"/>
      <c r="Z703" s="12"/>
      <c r="AA703" s="12"/>
      <c r="AB703" s="12"/>
      <c r="AC703" s="12"/>
    </row>
    <row r="704" spans="1:29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17"/>
      <c r="V704" s="117"/>
      <c r="W704" s="117"/>
      <c r="X704" s="117"/>
      <c r="Y704" s="2"/>
      <c r="Z704" s="12"/>
      <c r="AA704" s="12"/>
      <c r="AB704" s="12"/>
      <c r="AC704" s="12"/>
    </row>
    <row r="705" spans="1:29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17"/>
      <c r="V705" s="117"/>
      <c r="W705" s="117"/>
      <c r="X705" s="117"/>
      <c r="Y705" s="2"/>
      <c r="Z705" s="12"/>
      <c r="AA705" s="12"/>
      <c r="AB705" s="12"/>
      <c r="AC705" s="12"/>
    </row>
    <row r="706" spans="1:29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17"/>
      <c r="V706" s="117"/>
      <c r="W706" s="117"/>
      <c r="X706" s="117"/>
      <c r="Y706" s="2"/>
      <c r="Z706" s="12"/>
      <c r="AA706" s="12"/>
      <c r="AB706" s="12"/>
      <c r="AC706" s="12"/>
    </row>
    <row r="707" spans="1:29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17"/>
      <c r="V707" s="117"/>
      <c r="W707" s="117"/>
      <c r="X707" s="117"/>
      <c r="Y707" s="2"/>
      <c r="Z707" s="12"/>
      <c r="AA707" s="12"/>
      <c r="AB707" s="12"/>
      <c r="AC707" s="12"/>
    </row>
    <row r="708" spans="1:29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17"/>
      <c r="V708" s="117"/>
      <c r="W708" s="117"/>
      <c r="X708" s="117"/>
      <c r="Y708" s="2"/>
      <c r="Z708" s="12"/>
      <c r="AA708" s="12"/>
      <c r="AB708" s="12"/>
      <c r="AC708" s="12"/>
    </row>
    <row r="709" spans="1:29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17"/>
      <c r="V709" s="117"/>
      <c r="W709" s="117"/>
      <c r="X709" s="117"/>
      <c r="Y709" s="2"/>
      <c r="Z709" s="12"/>
      <c r="AA709" s="12"/>
      <c r="AB709" s="12"/>
      <c r="AC709" s="12"/>
    </row>
    <row r="710" spans="1:29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17"/>
      <c r="V710" s="117"/>
      <c r="W710" s="117"/>
      <c r="X710" s="117"/>
      <c r="Y710" s="2"/>
      <c r="Z710" s="12"/>
      <c r="AA710" s="12"/>
      <c r="AB710" s="12"/>
      <c r="AC710" s="12"/>
    </row>
    <row r="711" spans="1:29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17"/>
      <c r="V711" s="117"/>
      <c r="W711" s="117"/>
      <c r="X711" s="117"/>
      <c r="Y711" s="2"/>
      <c r="Z711" s="12"/>
      <c r="AA711" s="12"/>
      <c r="AB711" s="12"/>
      <c r="AC711" s="12"/>
    </row>
    <row r="712" spans="1:29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17"/>
      <c r="V712" s="117"/>
      <c r="W712" s="117"/>
      <c r="X712" s="117"/>
      <c r="Y712" s="2"/>
      <c r="Z712" s="12"/>
      <c r="AA712" s="12"/>
      <c r="AB712" s="12"/>
      <c r="AC712" s="12"/>
    </row>
    <row r="713" spans="1:29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17"/>
      <c r="V713" s="117"/>
      <c r="W713" s="117"/>
      <c r="X713" s="117"/>
      <c r="Y713" s="2"/>
      <c r="Z713" s="12"/>
      <c r="AA713" s="12"/>
      <c r="AB713" s="12"/>
      <c r="AC713" s="12"/>
    </row>
    <row r="714" spans="1:29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17"/>
      <c r="V714" s="117"/>
      <c r="W714" s="117"/>
      <c r="X714" s="117"/>
      <c r="Y714" s="2"/>
      <c r="Z714" s="12"/>
      <c r="AA714" s="12"/>
      <c r="AB714" s="12"/>
      <c r="AC714" s="12"/>
    </row>
    <row r="715" spans="1:29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17"/>
      <c r="V715" s="117"/>
      <c r="W715" s="117"/>
      <c r="X715" s="117"/>
      <c r="Y715" s="2"/>
      <c r="Z715" s="12"/>
      <c r="AA715" s="12"/>
      <c r="AB715" s="12"/>
      <c r="AC715" s="12"/>
    </row>
    <row r="716" spans="1:29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17"/>
      <c r="V716" s="117"/>
      <c r="W716" s="117"/>
      <c r="X716" s="117"/>
      <c r="Y716" s="2"/>
      <c r="Z716" s="12"/>
      <c r="AA716" s="12"/>
      <c r="AB716" s="12"/>
      <c r="AC716" s="12"/>
    </row>
    <row r="717" spans="1:29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17"/>
      <c r="V717" s="117"/>
      <c r="W717" s="117"/>
      <c r="X717" s="117"/>
      <c r="Y717" s="2"/>
      <c r="Z717" s="12"/>
      <c r="AA717" s="12"/>
      <c r="AB717" s="12"/>
      <c r="AC717" s="12"/>
    </row>
    <row r="718" spans="1:29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17"/>
      <c r="V718" s="117"/>
      <c r="W718" s="117"/>
      <c r="X718" s="117"/>
      <c r="Y718" s="2"/>
      <c r="Z718" s="12"/>
      <c r="AA718" s="12"/>
      <c r="AB718" s="12"/>
      <c r="AC718" s="12"/>
    </row>
    <row r="719" spans="1:29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17"/>
      <c r="V719" s="117"/>
      <c r="W719" s="117"/>
      <c r="X719" s="117"/>
      <c r="Y719" s="2"/>
      <c r="Z719" s="12"/>
      <c r="AA719" s="12"/>
      <c r="AB719" s="12"/>
      <c r="AC719" s="12"/>
    </row>
    <row r="720" spans="1:29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17"/>
      <c r="V720" s="117"/>
      <c r="W720" s="117"/>
      <c r="X720" s="117"/>
      <c r="Y720" s="2"/>
      <c r="Z720" s="12"/>
      <c r="AA720" s="12"/>
      <c r="AB720" s="12"/>
      <c r="AC720" s="12"/>
    </row>
    <row r="721" spans="1:29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17"/>
      <c r="V721" s="117"/>
      <c r="W721" s="117"/>
      <c r="X721" s="117"/>
      <c r="Y721" s="2"/>
      <c r="Z721" s="12"/>
      <c r="AA721" s="12"/>
      <c r="AB721" s="12"/>
      <c r="AC721" s="12"/>
    </row>
    <row r="722" spans="1:29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17"/>
      <c r="V722" s="117"/>
      <c r="W722" s="117"/>
      <c r="X722" s="117"/>
      <c r="Y722" s="2"/>
      <c r="Z722" s="12"/>
      <c r="AA722" s="12"/>
      <c r="AB722" s="12"/>
      <c r="AC722" s="12"/>
    </row>
    <row r="723" spans="1:29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17"/>
      <c r="V723" s="117"/>
      <c r="W723" s="117"/>
      <c r="X723" s="117"/>
      <c r="Y723" s="2"/>
      <c r="Z723" s="12"/>
      <c r="AA723" s="12"/>
      <c r="AB723" s="12"/>
      <c r="AC723" s="12"/>
    </row>
    <row r="724" spans="1:29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17"/>
      <c r="V724" s="117"/>
      <c r="W724" s="117"/>
      <c r="X724" s="117"/>
      <c r="Y724" s="2"/>
      <c r="Z724" s="12"/>
      <c r="AA724" s="12"/>
      <c r="AB724" s="12"/>
      <c r="AC724" s="12"/>
    </row>
    <row r="725" spans="1:29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17"/>
      <c r="V725" s="117"/>
      <c r="W725" s="117"/>
      <c r="X725" s="117"/>
      <c r="Y725" s="2"/>
      <c r="Z725" s="12"/>
      <c r="AA725" s="12"/>
      <c r="AB725" s="12"/>
      <c r="AC725" s="12"/>
    </row>
    <row r="726" spans="1:29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17"/>
      <c r="V726" s="117"/>
      <c r="W726" s="117"/>
      <c r="X726" s="117"/>
      <c r="Y726" s="2"/>
      <c r="Z726" s="12"/>
      <c r="AA726" s="12"/>
      <c r="AB726" s="12"/>
      <c r="AC726" s="12"/>
    </row>
    <row r="727" spans="1:29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17"/>
      <c r="V727" s="117"/>
      <c r="W727" s="117"/>
      <c r="X727" s="117"/>
      <c r="Y727" s="2"/>
      <c r="Z727" s="12"/>
      <c r="AA727" s="12"/>
      <c r="AB727" s="12"/>
      <c r="AC727" s="12"/>
    </row>
    <row r="728" spans="1:29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17"/>
      <c r="V728" s="117"/>
      <c r="W728" s="117"/>
      <c r="X728" s="117"/>
      <c r="Y728" s="2"/>
      <c r="Z728" s="12"/>
      <c r="AA728" s="12"/>
      <c r="AB728" s="12"/>
      <c r="AC728" s="12"/>
    </row>
    <row r="729" spans="1:29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17"/>
      <c r="V729" s="117"/>
      <c r="W729" s="117"/>
      <c r="X729" s="117"/>
      <c r="Y729" s="2"/>
      <c r="Z729" s="12"/>
      <c r="AA729" s="12"/>
      <c r="AB729" s="12"/>
      <c r="AC729" s="12"/>
    </row>
    <row r="730" spans="1:29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17"/>
      <c r="V730" s="117"/>
      <c r="W730" s="117"/>
      <c r="X730" s="117"/>
      <c r="Y730" s="2"/>
      <c r="Z730" s="12"/>
      <c r="AA730" s="12"/>
      <c r="AB730" s="12"/>
      <c r="AC730" s="12"/>
    </row>
    <row r="731" spans="1:29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17"/>
      <c r="V731" s="117"/>
      <c r="W731" s="117"/>
      <c r="X731" s="117"/>
      <c r="Y731" s="2"/>
      <c r="Z731" s="12"/>
      <c r="AA731" s="12"/>
      <c r="AB731" s="12"/>
      <c r="AC731" s="12"/>
    </row>
    <row r="732" spans="1:29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17"/>
      <c r="V732" s="117"/>
      <c r="W732" s="117"/>
      <c r="X732" s="117"/>
      <c r="Y732" s="2"/>
      <c r="Z732" s="12"/>
      <c r="AA732" s="12"/>
      <c r="AB732" s="12"/>
      <c r="AC732" s="12"/>
    </row>
    <row r="733" spans="1:29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17"/>
      <c r="V733" s="117"/>
      <c r="W733" s="117"/>
      <c r="X733" s="117"/>
      <c r="Y733" s="2"/>
      <c r="Z733" s="12"/>
      <c r="AA733" s="12"/>
      <c r="AB733" s="12"/>
      <c r="AC733" s="12"/>
    </row>
    <row r="734" spans="1:29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17"/>
      <c r="V734" s="117"/>
      <c r="W734" s="117"/>
      <c r="X734" s="117"/>
      <c r="Y734" s="2"/>
      <c r="Z734" s="12"/>
      <c r="AA734" s="12"/>
      <c r="AB734" s="12"/>
      <c r="AC734" s="12"/>
    </row>
    <row r="735" spans="1:29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17"/>
      <c r="V735" s="117"/>
      <c r="W735" s="117"/>
      <c r="X735" s="117"/>
      <c r="Y735" s="2"/>
      <c r="Z735" s="12"/>
      <c r="AA735" s="12"/>
      <c r="AB735" s="12"/>
      <c r="AC735" s="12"/>
    </row>
    <row r="736" spans="1:29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17"/>
      <c r="V736" s="117"/>
      <c r="W736" s="117"/>
      <c r="X736" s="117"/>
      <c r="Y736" s="2"/>
      <c r="Z736" s="12"/>
      <c r="AA736" s="12"/>
      <c r="AB736" s="12"/>
      <c r="AC736" s="12"/>
    </row>
    <row r="737" spans="1:29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17"/>
      <c r="V737" s="117"/>
      <c r="W737" s="117"/>
      <c r="X737" s="117"/>
      <c r="Y737" s="2"/>
      <c r="Z737" s="12"/>
      <c r="AA737" s="12"/>
      <c r="AB737" s="12"/>
      <c r="AC737" s="12"/>
    </row>
    <row r="738" spans="1:29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17"/>
      <c r="V738" s="117"/>
      <c r="W738" s="117"/>
      <c r="X738" s="117"/>
      <c r="Y738" s="2"/>
      <c r="Z738" s="12"/>
      <c r="AA738" s="12"/>
      <c r="AB738" s="12"/>
      <c r="AC738" s="12"/>
    </row>
    <row r="739" spans="1:29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17"/>
      <c r="V739" s="117"/>
      <c r="W739" s="117"/>
      <c r="X739" s="117"/>
      <c r="Y739" s="2"/>
      <c r="Z739" s="12"/>
      <c r="AA739" s="12"/>
      <c r="AB739" s="12"/>
      <c r="AC739" s="12"/>
    </row>
    <row r="740" spans="1:29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17"/>
      <c r="V740" s="117"/>
      <c r="W740" s="117"/>
      <c r="X740" s="117"/>
      <c r="Y740" s="2"/>
      <c r="Z740" s="12"/>
      <c r="AA740" s="12"/>
      <c r="AB740" s="12"/>
      <c r="AC740" s="12"/>
    </row>
    <row r="741" spans="1:29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17"/>
      <c r="V741" s="117"/>
      <c r="W741" s="117"/>
      <c r="X741" s="117"/>
      <c r="Y741" s="2"/>
      <c r="Z741" s="12"/>
      <c r="AA741" s="12"/>
      <c r="AB741" s="12"/>
      <c r="AC741" s="12"/>
    </row>
    <row r="742" spans="1:29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17"/>
      <c r="V742" s="117"/>
      <c r="W742" s="117"/>
      <c r="X742" s="117"/>
      <c r="Y742" s="2"/>
      <c r="Z742" s="12"/>
      <c r="AA742" s="12"/>
      <c r="AB742" s="12"/>
      <c r="AC742" s="12"/>
    </row>
    <row r="743" spans="1:29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17"/>
      <c r="V743" s="117"/>
      <c r="W743" s="117"/>
      <c r="X743" s="117"/>
      <c r="Y743" s="2"/>
      <c r="Z743" s="12"/>
      <c r="AA743" s="12"/>
      <c r="AB743" s="12"/>
      <c r="AC743" s="12"/>
    </row>
    <row r="744" spans="1:29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17"/>
      <c r="V744" s="117"/>
      <c r="W744" s="117"/>
      <c r="X744" s="117"/>
      <c r="Y744" s="2"/>
      <c r="Z744" s="12"/>
      <c r="AA744" s="12"/>
      <c r="AB744" s="12"/>
      <c r="AC744" s="12"/>
    </row>
    <row r="745" spans="1:29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17"/>
      <c r="V745" s="117"/>
      <c r="W745" s="117"/>
      <c r="X745" s="117"/>
      <c r="Y745" s="2"/>
      <c r="Z745" s="12"/>
      <c r="AA745" s="12"/>
      <c r="AB745" s="12"/>
      <c r="AC745" s="12"/>
    </row>
    <row r="746" spans="1:29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17"/>
      <c r="V746" s="117"/>
      <c r="W746" s="117"/>
      <c r="X746" s="117"/>
      <c r="Y746" s="2"/>
      <c r="Z746" s="12"/>
      <c r="AA746" s="12"/>
      <c r="AB746" s="12"/>
      <c r="AC746" s="12"/>
    </row>
    <row r="747" spans="1:29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17"/>
      <c r="V747" s="117"/>
      <c r="W747" s="117"/>
      <c r="X747" s="117"/>
      <c r="Y747" s="2"/>
      <c r="Z747" s="12"/>
      <c r="AA747" s="12"/>
      <c r="AB747" s="12"/>
      <c r="AC747" s="12"/>
    </row>
    <row r="748" spans="1:29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17"/>
      <c r="V748" s="117"/>
      <c r="W748" s="117"/>
      <c r="X748" s="117"/>
      <c r="Y748" s="2"/>
      <c r="Z748" s="12"/>
      <c r="AA748" s="12"/>
      <c r="AB748" s="12"/>
      <c r="AC748" s="12"/>
    </row>
    <row r="749" spans="1:29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17"/>
      <c r="V749" s="117"/>
      <c r="W749" s="117"/>
      <c r="X749" s="117"/>
      <c r="Y749" s="2"/>
      <c r="Z749" s="12"/>
      <c r="AA749" s="12"/>
      <c r="AB749" s="12"/>
      <c r="AC749" s="12"/>
    </row>
    <row r="750" spans="1:29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17"/>
      <c r="V750" s="117"/>
      <c r="W750" s="117"/>
      <c r="X750" s="117"/>
      <c r="Y750" s="2"/>
      <c r="Z750" s="12"/>
      <c r="AA750" s="12"/>
      <c r="AB750" s="12"/>
      <c r="AC750" s="12"/>
    </row>
    <row r="751" spans="1:29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17"/>
      <c r="V751" s="117"/>
      <c r="W751" s="117"/>
      <c r="X751" s="117"/>
      <c r="Y751" s="2"/>
      <c r="Z751" s="12"/>
      <c r="AA751" s="12"/>
      <c r="AB751" s="12"/>
      <c r="AC751" s="12"/>
    </row>
    <row r="752" spans="1:29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17"/>
      <c r="V752" s="117"/>
      <c r="W752" s="117"/>
      <c r="X752" s="117"/>
      <c r="Y752" s="2"/>
      <c r="Z752" s="12"/>
      <c r="AA752" s="12"/>
      <c r="AB752" s="12"/>
      <c r="AC752" s="12"/>
    </row>
    <row r="753" spans="1:29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17"/>
      <c r="V753" s="117"/>
      <c r="W753" s="117"/>
      <c r="X753" s="117"/>
      <c r="Y753" s="2"/>
      <c r="Z753" s="12"/>
      <c r="AA753" s="12"/>
      <c r="AB753" s="12"/>
      <c r="AC753" s="12"/>
    </row>
    <row r="754" spans="1:29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17"/>
      <c r="V754" s="117"/>
      <c r="W754" s="117"/>
      <c r="X754" s="117"/>
      <c r="Y754" s="2"/>
      <c r="Z754" s="12"/>
      <c r="AA754" s="12"/>
      <c r="AB754" s="12"/>
      <c r="AC754" s="12"/>
    </row>
    <row r="755" spans="1:29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17"/>
      <c r="V755" s="117"/>
      <c r="W755" s="117"/>
      <c r="X755" s="117"/>
      <c r="Y755" s="2"/>
      <c r="Z755" s="12"/>
      <c r="AA755" s="12"/>
      <c r="AB755" s="12"/>
      <c r="AC755" s="12"/>
    </row>
    <row r="756" spans="1:29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17"/>
      <c r="V756" s="117"/>
      <c r="W756" s="117"/>
      <c r="X756" s="117"/>
      <c r="Y756" s="2"/>
      <c r="Z756" s="12"/>
      <c r="AA756" s="12"/>
      <c r="AB756" s="12"/>
      <c r="AC756" s="12"/>
    </row>
    <row r="757" spans="1:29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17"/>
      <c r="V757" s="117"/>
      <c r="W757" s="117"/>
      <c r="X757" s="117"/>
      <c r="Y757" s="2"/>
      <c r="Z757" s="12"/>
      <c r="AA757" s="12"/>
      <c r="AB757" s="12"/>
      <c r="AC757" s="12"/>
    </row>
    <row r="758" spans="1:29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17"/>
      <c r="V758" s="117"/>
      <c r="W758" s="117"/>
      <c r="X758" s="117"/>
      <c r="Y758" s="2"/>
      <c r="Z758" s="12"/>
      <c r="AA758" s="12"/>
      <c r="AB758" s="12"/>
      <c r="AC758" s="12"/>
    </row>
    <row r="759" spans="1:29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17"/>
      <c r="V759" s="117"/>
      <c r="W759" s="117"/>
      <c r="X759" s="117"/>
      <c r="Y759" s="2"/>
      <c r="Z759" s="12"/>
      <c r="AA759" s="12"/>
      <c r="AB759" s="12"/>
      <c r="AC759" s="12"/>
    </row>
    <row r="760" spans="1:29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17"/>
      <c r="V760" s="117"/>
      <c r="W760" s="117"/>
      <c r="X760" s="117"/>
      <c r="Y760" s="2"/>
      <c r="Z760" s="12"/>
      <c r="AA760" s="12"/>
      <c r="AB760" s="12"/>
      <c r="AC760" s="12"/>
    </row>
    <row r="761" spans="1:29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17"/>
      <c r="V761" s="117"/>
      <c r="W761" s="117"/>
      <c r="X761" s="117"/>
      <c r="Y761" s="2"/>
      <c r="Z761" s="12"/>
      <c r="AA761" s="12"/>
      <c r="AB761" s="12"/>
      <c r="AC761" s="12"/>
    </row>
    <row r="762" spans="1:29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17"/>
      <c r="V762" s="117"/>
      <c r="W762" s="117"/>
      <c r="X762" s="117"/>
      <c r="Y762" s="2"/>
      <c r="Z762" s="12"/>
      <c r="AA762" s="12"/>
      <c r="AB762" s="12"/>
      <c r="AC762" s="12"/>
    </row>
    <row r="763" spans="1:29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17"/>
      <c r="V763" s="117"/>
      <c r="W763" s="117"/>
      <c r="X763" s="117"/>
      <c r="Y763" s="2"/>
      <c r="Z763" s="12"/>
      <c r="AA763" s="12"/>
      <c r="AB763" s="12"/>
      <c r="AC763" s="12"/>
    </row>
    <row r="764" spans="1:29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17"/>
      <c r="V764" s="117"/>
      <c r="W764" s="117"/>
      <c r="X764" s="117"/>
      <c r="Y764" s="2"/>
      <c r="Z764" s="12"/>
      <c r="AA764" s="12"/>
      <c r="AB764" s="12"/>
      <c r="AC764" s="12"/>
    </row>
    <row r="765" spans="1:29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17"/>
      <c r="V765" s="117"/>
      <c r="W765" s="117"/>
      <c r="X765" s="117"/>
      <c r="Y765" s="2"/>
      <c r="Z765" s="12"/>
      <c r="AA765" s="12"/>
      <c r="AB765" s="12"/>
      <c r="AC765" s="12"/>
    </row>
    <row r="766" spans="1:29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17"/>
      <c r="V766" s="117"/>
      <c r="W766" s="117"/>
      <c r="X766" s="117"/>
      <c r="Y766" s="2"/>
      <c r="Z766" s="12"/>
      <c r="AA766" s="12"/>
      <c r="AB766" s="12"/>
      <c r="AC766" s="12"/>
    </row>
    <row r="767" spans="1:29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17"/>
      <c r="V767" s="117"/>
      <c r="W767" s="117"/>
      <c r="X767" s="117"/>
      <c r="Y767" s="2"/>
      <c r="Z767" s="12"/>
      <c r="AA767" s="12"/>
      <c r="AB767" s="12"/>
      <c r="AC767" s="12"/>
    </row>
    <row r="768" spans="1:29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17"/>
      <c r="V768" s="117"/>
      <c r="W768" s="117"/>
      <c r="X768" s="117"/>
      <c r="Y768" s="2"/>
      <c r="Z768" s="12"/>
      <c r="AA768" s="12"/>
      <c r="AB768" s="12"/>
      <c r="AC768" s="12"/>
    </row>
    <row r="769" spans="1:29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17"/>
      <c r="V769" s="117"/>
      <c r="W769" s="117"/>
      <c r="X769" s="117"/>
      <c r="Y769" s="2"/>
      <c r="Z769" s="12"/>
      <c r="AA769" s="12"/>
      <c r="AB769" s="12"/>
      <c r="AC769" s="12"/>
    </row>
    <row r="770" spans="1:29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17"/>
      <c r="V770" s="117"/>
      <c r="W770" s="117"/>
      <c r="X770" s="117"/>
      <c r="Y770" s="2"/>
      <c r="Z770" s="12"/>
      <c r="AA770" s="12"/>
      <c r="AB770" s="12"/>
      <c r="AC770" s="12"/>
    </row>
    <row r="771" spans="1:29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17"/>
      <c r="V771" s="117"/>
      <c r="W771" s="117"/>
      <c r="X771" s="117"/>
      <c r="Y771" s="2"/>
      <c r="Z771" s="12"/>
      <c r="AA771" s="12"/>
      <c r="AB771" s="12"/>
      <c r="AC771" s="12"/>
    </row>
    <row r="772" spans="1:29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17"/>
      <c r="V772" s="117"/>
      <c r="W772" s="117"/>
      <c r="X772" s="117"/>
      <c r="Y772" s="2"/>
      <c r="Z772" s="12"/>
      <c r="AA772" s="12"/>
      <c r="AB772" s="12"/>
      <c r="AC772" s="12"/>
    </row>
    <row r="773" spans="1:29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17"/>
      <c r="V773" s="117"/>
      <c r="W773" s="117"/>
      <c r="X773" s="117"/>
      <c r="Y773" s="2"/>
      <c r="Z773" s="12"/>
      <c r="AA773" s="12"/>
      <c r="AB773" s="12"/>
      <c r="AC773" s="12"/>
    </row>
    <row r="774" spans="1:29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17"/>
      <c r="V774" s="117"/>
      <c r="W774" s="117"/>
      <c r="X774" s="117"/>
      <c r="Y774" s="2"/>
      <c r="Z774" s="12"/>
      <c r="AA774" s="12"/>
      <c r="AB774" s="12"/>
      <c r="AC774" s="12"/>
    </row>
    <row r="775" spans="1:29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17"/>
      <c r="V775" s="117"/>
      <c r="W775" s="117"/>
      <c r="X775" s="117"/>
      <c r="Y775" s="2"/>
      <c r="Z775" s="12"/>
      <c r="AA775" s="12"/>
      <c r="AB775" s="12"/>
      <c r="AC775" s="12"/>
    </row>
    <row r="776" spans="1:29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17"/>
      <c r="V776" s="117"/>
      <c r="W776" s="117"/>
      <c r="X776" s="117"/>
      <c r="Y776" s="2"/>
      <c r="Z776" s="12"/>
      <c r="AA776" s="12"/>
      <c r="AB776" s="12"/>
      <c r="AC776" s="12"/>
    </row>
    <row r="777" spans="1:29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17"/>
      <c r="V777" s="117"/>
      <c r="W777" s="117"/>
      <c r="X777" s="117"/>
      <c r="Y777" s="2"/>
      <c r="Z777" s="12"/>
      <c r="AA777" s="12"/>
      <c r="AB777" s="12"/>
      <c r="AC777" s="12"/>
    </row>
    <row r="778" spans="1:29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17"/>
      <c r="V778" s="117"/>
      <c r="W778" s="117"/>
      <c r="X778" s="117"/>
      <c r="Y778" s="2"/>
      <c r="Z778" s="12"/>
      <c r="AA778" s="12"/>
      <c r="AB778" s="12"/>
      <c r="AC778" s="12"/>
    </row>
    <row r="779" spans="1:29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17"/>
      <c r="V779" s="117"/>
      <c r="W779" s="117"/>
      <c r="X779" s="117"/>
      <c r="Y779" s="2"/>
      <c r="Z779" s="12"/>
      <c r="AA779" s="12"/>
      <c r="AB779" s="12"/>
      <c r="AC779" s="12"/>
    </row>
    <row r="780" spans="1:29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17"/>
      <c r="V780" s="117"/>
      <c r="W780" s="117"/>
      <c r="X780" s="117"/>
      <c r="Y780" s="2"/>
      <c r="Z780" s="12"/>
      <c r="AA780" s="12"/>
      <c r="AB780" s="12"/>
      <c r="AC780" s="12"/>
    </row>
    <row r="781" spans="1:29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17"/>
      <c r="V781" s="117"/>
      <c r="W781" s="117"/>
      <c r="X781" s="117"/>
      <c r="Y781" s="2"/>
      <c r="Z781" s="12"/>
      <c r="AA781" s="12"/>
      <c r="AB781" s="12"/>
      <c r="AC781" s="12"/>
    </row>
    <row r="782" spans="1:29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17"/>
      <c r="V782" s="117"/>
      <c r="W782" s="117"/>
      <c r="X782" s="117"/>
      <c r="Y782" s="2"/>
      <c r="Z782" s="12"/>
      <c r="AA782" s="12"/>
      <c r="AB782" s="12"/>
      <c r="AC782" s="12"/>
    </row>
    <row r="783" spans="1:29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17"/>
      <c r="V783" s="117"/>
      <c r="W783" s="117"/>
      <c r="X783" s="117"/>
      <c r="Y783" s="2"/>
      <c r="Z783" s="12"/>
      <c r="AA783" s="12"/>
      <c r="AB783" s="12"/>
      <c r="AC783" s="12"/>
    </row>
    <row r="784" spans="1:29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17"/>
      <c r="V784" s="117"/>
      <c r="W784" s="117"/>
      <c r="X784" s="117"/>
      <c r="Y784" s="2"/>
      <c r="Z784" s="12"/>
      <c r="AA784" s="12"/>
      <c r="AB784" s="12"/>
      <c r="AC784" s="12"/>
    </row>
    <row r="785" spans="1:29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17"/>
      <c r="V785" s="117"/>
      <c r="W785" s="117"/>
      <c r="X785" s="117"/>
      <c r="Y785" s="2"/>
      <c r="Z785" s="12"/>
      <c r="AA785" s="12"/>
      <c r="AB785" s="12"/>
      <c r="AC785" s="12"/>
    </row>
    <row r="786" spans="1:29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17"/>
      <c r="V786" s="117"/>
      <c r="W786" s="117"/>
      <c r="X786" s="117"/>
      <c r="Y786" s="2"/>
      <c r="Z786" s="12"/>
      <c r="AA786" s="12"/>
      <c r="AB786" s="12"/>
      <c r="AC786" s="12"/>
    </row>
    <row r="787" spans="1:29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17"/>
      <c r="V787" s="117"/>
      <c r="W787" s="117"/>
      <c r="X787" s="117"/>
      <c r="Y787" s="2"/>
      <c r="Z787" s="12"/>
      <c r="AA787" s="12"/>
      <c r="AB787" s="12"/>
      <c r="AC787" s="12"/>
    </row>
    <row r="788" spans="1:29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17"/>
      <c r="V788" s="117"/>
      <c r="W788" s="117"/>
      <c r="X788" s="117"/>
      <c r="Y788" s="2"/>
      <c r="Z788" s="12"/>
      <c r="AA788" s="12"/>
      <c r="AB788" s="12"/>
      <c r="AC788" s="12"/>
    </row>
    <row r="789" spans="1:29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17"/>
      <c r="V789" s="117"/>
      <c r="W789" s="117"/>
      <c r="X789" s="117"/>
      <c r="Y789" s="2"/>
      <c r="Z789" s="12"/>
      <c r="AA789" s="12"/>
      <c r="AB789" s="12"/>
      <c r="AC789" s="12"/>
    </row>
    <row r="790" spans="1:29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17"/>
      <c r="V790" s="117"/>
      <c r="W790" s="117"/>
      <c r="X790" s="117"/>
      <c r="Y790" s="2"/>
      <c r="Z790" s="12"/>
      <c r="AA790" s="12"/>
      <c r="AB790" s="12"/>
      <c r="AC790" s="12"/>
    </row>
    <row r="791" spans="1:29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17"/>
      <c r="V791" s="117"/>
      <c r="W791" s="117"/>
      <c r="X791" s="117"/>
      <c r="Y791" s="2"/>
      <c r="Z791" s="12"/>
      <c r="AA791" s="12"/>
      <c r="AB791" s="12"/>
      <c r="AC791" s="12"/>
    </row>
    <row r="792" spans="1:29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17"/>
      <c r="V792" s="117"/>
      <c r="W792" s="117"/>
      <c r="X792" s="117"/>
      <c r="Y792" s="2"/>
      <c r="Z792" s="12"/>
      <c r="AA792" s="12"/>
      <c r="AB792" s="12"/>
      <c r="AC792" s="12"/>
    </row>
    <row r="793" spans="1:29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17"/>
      <c r="V793" s="117"/>
      <c r="W793" s="117"/>
      <c r="X793" s="117"/>
      <c r="Y793" s="2"/>
      <c r="Z793" s="12"/>
      <c r="AA793" s="12"/>
      <c r="AB793" s="12"/>
      <c r="AC793" s="12"/>
    </row>
    <row r="794" spans="1:29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17"/>
      <c r="V794" s="117"/>
      <c r="W794" s="117"/>
      <c r="X794" s="117"/>
      <c r="Y794" s="2"/>
      <c r="Z794" s="12"/>
      <c r="AA794" s="12"/>
      <c r="AB794" s="12"/>
      <c r="AC794" s="12"/>
    </row>
    <row r="795" spans="1:29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17"/>
      <c r="V795" s="117"/>
      <c r="W795" s="117"/>
      <c r="X795" s="117"/>
      <c r="Y795" s="2"/>
      <c r="Z795" s="12"/>
      <c r="AA795" s="12"/>
      <c r="AB795" s="12"/>
      <c r="AC795" s="12"/>
    </row>
    <row r="796" spans="1:29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17"/>
      <c r="V796" s="117"/>
      <c r="W796" s="117"/>
      <c r="X796" s="117"/>
      <c r="Y796" s="2"/>
      <c r="Z796" s="12"/>
      <c r="AA796" s="12"/>
      <c r="AB796" s="12"/>
      <c r="AC796" s="12"/>
    </row>
    <row r="797" spans="1:29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17"/>
      <c r="V797" s="117"/>
      <c r="W797" s="117"/>
      <c r="X797" s="117"/>
      <c r="Y797" s="2"/>
      <c r="Z797" s="12"/>
      <c r="AA797" s="12"/>
      <c r="AB797" s="12"/>
      <c r="AC797" s="12"/>
    </row>
    <row r="798" spans="1:29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17"/>
      <c r="V798" s="117"/>
      <c r="W798" s="117"/>
      <c r="X798" s="117"/>
      <c r="Y798" s="2"/>
      <c r="Z798" s="12"/>
      <c r="AA798" s="12"/>
      <c r="AB798" s="12"/>
      <c r="AC798" s="12"/>
    </row>
    <row r="799" spans="1:29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17"/>
      <c r="V799" s="117"/>
      <c r="W799" s="117"/>
      <c r="X799" s="117"/>
      <c r="Y799" s="2"/>
      <c r="Z799" s="12"/>
      <c r="AA799" s="12"/>
      <c r="AB799" s="12"/>
      <c r="AC799" s="12"/>
    </row>
    <row r="800" spans="1:29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17"/>
      <c r="V800" s="117"/>
      <c r="W800" s="117"/>
      <c r="X800" s="117"/>
      <c r="Y800" s="2"/>
      <c r="Z800" s="12"/>
      <c r="AA800" s="12"/>
      <c r="AB800" s="12"/>
      <c r="AC800" s="12"/>
    </row>
    <row r="801" spans="1:29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17"/>
      <c r="V801" s="117"/>
      <c r="W801" s="117"/>
      <c r="X801" s="117"/>
      <c r="Y801" s="2"/>
      <c r="Z801" s="12"/>
      <c r="AA801" s="12"/>
      <c r="AB801" s="12"/>
      <c r="AC801" s="12"/>
    </row>
    <row r="802" spans="1:29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17"/>
      <c r="V802" s="117"/>
      <c r="W802" s="117"/>
      <c r="X802" s="117"/>
      <c r="Y802" s="2"/>
      <c r="Z802" s="12"/>
      <c r="AA802" s="12"/>
      <c r="AB802" s="12"/>
      <c r="AC802" s="12"/>
    </row>
    <row r="803" spans="1:29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17"/>
      <c r="V803" s="117"/>
      <c r="W803" s="117"/>
      <c r="X803" s="117"/>
      <c r="Y803" s="2"/>
      <c r="Z803" s="12"/>
      <c r="AA803" s="12"/>
      <c r="AB803" s="12"/>
      <c r="AC803" s="12"/>
    </row>
    <row r="804" spans="1:29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17"/>
      <c r="V804" s="117"/>
      <c r="W804" s="117"/>
      <c r="X804" s="117"/>
      <c r="Y804" s="2"/>
      <c r="Z804" s="12"/>
      <c r="AA804" s="12"/>
      <c r="AB804" s="12"/>
      <c r="AC804" s="12"/>
    </row>
    <row r="805" spans="1:29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17"/>
      <c r="V805" s="117"/>
      <c r="W805" s="117"/>
      <c r="X805" s="117"/>
      <c r="Y805" s="2"/>
      <c r="Z805" s="12"/>
      <c r="AA805" s="12"/>
      <c r="AB805" s="12"/>
      <c r="AC805" s="12"/>
    </row>
    <row r="806" spans="1:29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17"/>
      <c r="V806" s="117"/>
      <c r="W806" s="117"/>
      <c r="X806" s="117"/>
      <c r="Y806" s="2"/>
      <c r="Z806" s="12"/>
      <c r="AA806" s="12"/>
      <c r="AB806" s="12"/>
      <c r="AC806" s="12"/>
    </row>
    <row r="807" spans="1:29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17"/>
      <c r="V807" s="117"/>
      <c r="W807" s="117"/>
      <c r="X807" s="117"/>
      <c r="Y807" s="2"/>
      <c r="Z807" s="12"/>
      <c r="AA807" s="12"/>
      <c r="AB807" s="12"/>
      <c r="AC807" s="12"/>
    </row>
    <row r="808" spans="1:29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17"/>
      <c r="V808" s="117"/>
      <c r="W808" s="117"/>
      <c r="X808" s="117"/>
      <c r="Y808" s="2"/>
      <c r="Z808" s="12"/>
      <c r="AA808" s="12"/>
      <c r="AB808" s="12"/>
      <c r="AC808" s="12"/>
    </row>
    <row r="809" spans="1:29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17"/>
      <c r="V809" s="117"/>
      <c r="W809" s="117"/>
      <c r="X809" s="117"/>
      <c r="Y809" s="2"/>
      <c r="Z809" s="12"/>
      <c r="AA809" s="12"/>
      <c r="AB809" s="12"/>
      <c r="AC809" s="12"/>
    </row>
    <row r="810" spans="1:29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17"/>
      <c r="V810" s="117"/>
      <c r="W810" s="117"/>
      <c r="X810" s="117"/>
      <c r="Y810" s="2"/>
      <c r="Z810" s="12"/>
      <c r="AA810" s="12"/>
      <c r="AB810" s="12"/>
      <c r="AC810" s="12"/>
    </row>
    <row r="811" spans="1:29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17"/>
      <c r="V811" s="117"/>
      <c r="W811" s="117"/>
      <c r="X811" s="117"/>
      <c r="Y811" s="2"/>
      <c r="Z811" s="12"/>
      <c r="AA811" s="12"/>
      <c r="AB811" s="12"/>
      <c r="AC811" s="12"/>
    </row>
    <row r="812" spans="1:29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17"/>
      <c r="V812" s="117"/>
      <c r="W812" s="117"/>
      <c r="X812" s="117"/>
      <c r="Y812" s="2"/>
      <c r="Z812" s="12"/>
      <c r="AA812" s="12"/>
      <c r="AB812" s="12"/>
      <c r="AC812" s="12"/>
    </row>
    <row r="813" spans="1:29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17"/>
      <c r="V813" s="117"/>
      <c r="W813" s="117"/>
      <c r="X813" s="117"/>
      <c r="Y813" s="2"/>
      <c r="Z813" s="12"/>
      <c r="AA813" s="12"/>
      <c r="AB813" s="12"/>
      <c r="AC813" s="12"/>
    </row>
    <row r="814" spans="1:29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17"/>
      <c r="V814" s="117"/>
      <c r="W814" s="117"/>
      <c r="X814" s="117"/>
      <c r="Y814" s="2"/>
      <c r="Z814" s="12"/>
      <c r="AA814" s="12"/>
      <c r="AB814" s="12"/>
      <c r="AC814" s="12"/>
    </row>
    <row r="815" spans="1:29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17"/>
      <c r="V815" s="117"/>
      <c r="W815" s="117"/>
      <c r="X815" s="117"/>
      <c r="Y815" s="2"/>
      <c r="Z815" s="12"/>
      <c r="AA815" s="12"/>
      <c r="AB815" s="12"/>
      <c r="AC815" s="12"/>
    </row>
    <row r="816" spans="1:29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17"/>
      <c r="V816" s="117"/>
      <c r="W816" s="117"/>
      <c r="X816" s="117"/>
      <c r="Y816" s="2"/>
      <c r="Z816" s="12"/>
      <c r="AA816" s="12"/>
      <c r="AB816" s="12"/>
      <c r="AC816" s="12"/>
    </row>
    <row r="817" spans="1:29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17"/>
      <c r="V817" s="117"/>
      <c r="W817" s="117"/>
      <c r="X817" s="117"/>
      <c r="Y817" s="2"/>
      <c r="Z817" s="12"/>
      <c r="AA817" s="12"/>
      <c r="AB817" s="12"/>
      <c r="AC817" s="12"/>
    </row>
    <row r="818" spans="1:29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17"/>
      <c r="V818" s="117"/>
      <c r="W818" s="117"/>
      <c r="X818" s="117"/>
      <c r="Y818" s="2"/>
      <c r="Z818" s="12"/>
      <c r="AA818" s="12"/>
      <c r="AB818" s="12"/>
      <c r="AC818" s="12"/>
    </row>
    <row r="819" spans="1:29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17"/>
      <c r="V819" s="117"/>
      <c r="W819" s="117"/>
      <c r="X819" s="117"/>
      <c r="Y819" s="2"/>
      <c r="Z819" s="12"/>
      <c r="AA819" s="12"/>
      <c r="AB819" s="12"/>
      <c r="AC819" s="12"/>
    </row>
    <row r="820" spans="1:29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17"/>
      <c r="V820" s="117"/>
      <c r="W820" s="117"/>
      <c r="X820" s="117"/>
      <c r="Y820" s="2"/>
      <c r="Z820" s="12"/>
      <c r="AA820" s="12"/>
      <c r="AB820" s="12"/>
      <c r="AC820" s="12"/>
    </row>
    <row r="821" spans="1:29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17"/>
      <c r="V821" s="117"/>
      <c r="W821" s="117"/>
      <c r="X821" s="117"/>
      <c r="Y821" s="2"/>
      <c r="Z821" s="12"/>
      <c r="AA821" s="12"/>
      <c r="AB821" s="12"/>
      <c r="AC821" s="12"/>
    </row>
    <row r="822" spans="1:29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17"/>
      <c r="V822" s="117"/>
      <c r="W822" s="117"/>
      <c r="X822" s="117"/>
      <c r="Y822" s="2"/>
      <c r="Z822" s="12"/>
      <c r="AA822" s="12"/>
      <c r="AB822" s="12"/>
      <c r="AC822" s="12"/>
    </row>
    <row r="823" spans="1:29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17"/>
      <c r="V823" s="117"/>
      <c r="W823" s="117"/>
      <c r="X823" s="117"/>
      <c r="Y823" s="2"/>
      <c r="Z823" s="12"/>
      <c r="AA823" s="12"/>
      <c r="AB823" s="12"/>
      <c r="AC823" s="12"/>
    </row>
    <row r="824" spans="1:29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17"/>
      <c r="V824" s="117"/>
      <c r="W824" s="117"/>
      <c r="X824" s="117"/>
      <c r="Y824" s="2"/>
      <c r="Z824" s="12"/>
      <c r="AA824" s="12"/>
      <c r="AB824" s="12"/>
      <c r="AC824" s="12"/>
    </row>
    <row r="825" spans="1:29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17"/>
      <c r="V825" s="117"/>
      <c r="W825" s="117"/>
      <c r="X825" s="117"/>
      <c r="Y825" s="2"/>
      <c r="Z825" s="12"/>
      <c r="AA825" s="12"/>
      <c r="AB825" s="12"/>
      <c r="AC825" s="12"/>
    </row>
    <row r="826" spans="1:29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17"/>
      <c r="V826" s="117"/>
      <c r="W826" s="117"/>
      <c r="X826" s="117"/>
      <c r="Y826" s="2"/>
      <c r="Z826" s="12"/>
      <c r="AA826" s="12"/>
      <c r="AB826" s="12"/>
      <c r="AC826" s="12"/>
    </row>
    <row r="827" spans="1:29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17"/>
      <c r="V827" s="117"/>
      <c r="W827" s="117"/>
      <c r="X827" s="117"/>
      <c r="Y827" s="2"/>
      <c r="Z827" s="12"/>
      <c r="AA827" s="12"/>
      <c r="AB827" s="12"/>
      <c r="AC827" s="12"/>
    </row>
    <row r="828" spans="1:29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17"/>
      <c r="V828" s="117"/>
      <c r="W828" s="117"/>
      <c r="X828" s="117"/>
      <c r="Y828" s="2"/>
      <c r="Z828" s="12"/>
      <c r="AA828" s="12"/>
      <c r="AB828" s="12"/>
      <c r="AC828" s="12"/>
    </row>
    <row r="829" spans="1:29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17"/>
      <c r="V829" s="117"/>
      <c r="W829" s="117"/>
      <c r="X829" s="117"/>
      <c r="Y829" s="2"/>
      <c r="Z829" s="12"/>
      <c r="AA829" s="12"/>
      <c r="AB829" s="12"/>
      <c r="AC829" s="12"/>
    </row>
    <row r="830" spans="1:29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17"/>
      <c r="V830" s="117"/>
      <c r="W830" s="117"/>
      <c r="X830" s="117"/>
      <c r="Y830" s="2"/>
      <c r="Z830" s="12"/>
      <c r="AA830" s="12"/>
      <c r="AB830" s="12"/>
      <c r="AC830" s="12"/>
    </row>
    <row r="831" spans="1:29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17"/>
      <c r="V831" s="117"/>
      <c r="W831" s="117"/>
      <c r="X831" s="117"/>
      <c r="Y831" s="2"/>
      <c r="Z831" s="12"/>
      <c r="AA831" s="12"/>
      <c r="AB831" s="12"/>
      <c r="AC831" s="12"/>
    </row>
    <row r="832" spans="1:29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17"/>
      <c r="V832" s="117"/>
      <c r="W832" s="117"/>
      <c r="X832" s="117"/>
      <c r="Y832" s="2"/>
      <c r="Z832" s="12"/>
      <c r="AA832" s="12"/>
      <c r="AB832" s="12"/>
      <c r="AC832" s="12"/>
    </row>
    <row r="833" spans="1:29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17"/>
      <c r="V833" s="117"/>
      <c r="W833" s="117"/>
      <c r="X833" s="117"/>
      <c r="Y833" s="2"/>
      <c r="Z833" s="12"/>
      <c r="AA833" s="12"/>
      <c r="AB833" s="12"/>
      <c r="AC833" s="12"/>
    </row>
    <row r="834" spans="1:29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17"/>
      <c r="V834" s="117"/>
      <c r="W834" s="117"/>
      <c r="X834" s="117"/>
      <c r="Y834" s="2"/>
      <c r="Z834" s="12"/>
      <c r="AA834" s="12"/>
      <c r="AB834" s="12"/>
      <c r="AC834" s="12"/>
    </row>
    <row r="835" spans="1:29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17"/>
      <c r="V835" s="117"/>
      <c r="W835" s="117"/>
      <c r="X835" s="117"/>
      <c r="Y835" s="2"/>
      <c r="Z835" s="12"/>
      <c r="AA835" s="12"/>
      <c r="AB835" s="12"/>
      <c r="AC835" s="12"/>
    </row>
    <row r="836" spans="1:29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17"/>
      <c r="V836" s="117"/>
      <c r="W836" s="117"/>
      <c r="X836" s="117"/>
      <c r="Y836" s="2"/>
      <c r="Z836" s="12"/>
      <c r="AA836" s="12"/>
      <c r="AB836" s="12"/>
      <c r="AC836" s="12"/>
    </row>
    <row r="837" spans="1:29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17"/>
      <c r="V837" s="117"/>
      <c r="W837" s="117"/>
      <c r="X837" s="117"/>
      <c r="Y837" s="2"/>
      <c r="Z837" s="12"/>
      <c r="AA837" s="12"/>
      <c r="AB837" s="12"/>
      <c r="AC837" s="12"/>
    </row>
    <row r="838" spans="1:29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17"/>
      <c r="V838" s="117"/>
      <c r="W838" s="117"/>
      <c r="X838" s="117"/>
      <c r="Y838" s="2"/>
      <c r="Z838" s="12"/>
      <c r="AA838" s="12"/>
      <c r="AB838" s="12"/>
      <c r="AC838" s="12"/>
    </row>
    <row r="839" spans="1:29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17"/>
      <c r="V839" s="117"/>
      <c r="W839" s="117"/>
      <c r="X839" s="117"/>
      <c r="Y839" s="2"/>
      <c r="Z839" s="12"/>
      <c r="AA839" s="12"/>
      <c r="AB839" s="12"/>
      <c r="AC839" s="12"/>
    </row>
    <row r="840" spans="1:29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17"/>
      <c r="V840" s="117"/>
      <c r="W840" s="117"/>
      <c r="X840" s="117"/>
      <c r="Y840" s="2"/>
      <c r="Z840" s="12"/>
      <c r="AA840" s="12"/>
      <c r="AB840" s="12"/>
      <c r="AC840" s="12"/>
    </row>
    <row r="841" spans="1:29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17"/>
      <c r="V841" s="117"/>
      <c r="W841" s="117"/>
      <c r="X841" s="117"/>
      <c r="Y841" s="2"/>
      <c r="Z841" s="12"/>
      <c r="AA841" s="12"/>
      <c r="AB841" s="12"/>
      <c r="AC841" s="12"/>
    </row>
    <row r="842" spans="1:29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17"/>
      <c r="V842" s="117"/>
      <c r="W842" s="117"/>
      <c r="X842" s="117"/>
      <c r="Y842" s="2"/>
      <c r="Z842" s="12"/>
      <c r="AA842" s="12"/>
      <c r="AB842" s="12"/>
      <c r="AC842" s="12"/>
    </row>
    <row r="843" spans="1:29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17"/>
      <c r="V843" s="117"/>
      <c r="W843" s="117"/>
      <c r="X843" s="117"/>
      <c r="Y843" s="2"/>
      <c r="Z843" s="12"/>
      <c r="AA843" s="12"/>
      <c r="AB843" s="12"/>
      <c r="AC843" s="12"/>
    </row>
    <row r="844" spans="1:29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17"/>
      <c r="V844" s="117"/>
      <c r="W844" s="117"/>
      <c r="X844" s="117"/>
      <c r="Y844" s="2"/>
      <c r="Z844" s="12"/>
      <c r="AA844" s="12"/>
      <c r="AB844" s="12"/>
      <c r="AC844" s="12"/>
    </row>
    <row r="845" spans="1:29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17"/>
      <c r="V845" s="117"/>
      <c r="W845" s="117"/>
      <c r="X845" s="117"/>
      <c r="Y845" s="2"/>
      <c r="Z845" s="12"/>
      <c r="AA845" s="12"/>
      <c r="AB845" s="12"/>
      <c r="AC845" s="12"/>
    </row>
    <row r="846" spans="1:29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17"/>
      <c r="V846" s="117"/>
      <c r="W846" s="117"/>
      <c r="X846" s="117"/>
      <c r="Y846" s="2"/>
      <c r="Z846" s="12"/>
      <c r="AA846" s="12"/>
      <c r="AB846" s="12"/>
      <c r="AC846" s="12"/>
    </row>
    <row r="847" spans="1:29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17"/>
      <c r="V847" s="117"/>
      <c r="W847" s="117"/>
      <c r="X847" s="117"/>
      <c r="Y847" s="2"/>
      <c r="Z847" s="12"/>
      <c r="AA847" s="12"/>
      <c r="AB847" s="12"/>
      <c r="AC847" s="12"/>
    </row>
    <row r="848" spans="1:29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17"/>
      <c r="V848" s="117"/>
      <c r="W848" s="117"/>
      <c r="X848" s="117"/>
      <c r="Y848" s="2"/>
      <c r="Z848" s="12"/>
      <c r="AA848" s="12"/>
      <c r="AB848" s="12"/>
      <c r="AC848" s="12"/>
    </row>
    <row r="849" spans="1:29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17"/>
      <c r="V849" s="117"/>
      <c r="W849" s="117"/>
      <c r="X849" s="117"/>
      <c r="Y849" s="2"/>
      <c r="Z849" s="12"/>
      <c r="AA849" s="12"/>
      <c r="AB849" s="12"/>
      <c r="AC849" s="12"/>
    </row>
    <row r="850" spans="1:29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17"/>
      <c r="V850" s="117"/>
      <c r="W850" s="117"/>
      <c r="X850" s="117"/>
      <c r="Y850" s="2"/>
      <c r="Z850" s="12"/>
      <c r="AA850" s="12"/>
      <c r="AB850" s="12"/>
      <c r="AC850" s="12"/>
    </row>
    <row r="851" spans="1:29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17"/>
      <c r="V851" s="117"/>
      <c r="W851" s="117"/>
      <c r="X851" s="117"/>
      <c r="Y851" s="2"/>
      <c r="Z851" s="12"/>
      <c r="AA851" s="12"/>
      <c r="AB851" s="12"/>
      <c r="AC851" s="12"/>
    </row>
    <row r="852" spans="1:29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17"/>
      <c r="V852" s="117"/>
      <c r="W852" s="117"/>
      <c r="X852" s="117"/>
      <c r="Y852" s="2"/>
      <c r="Z852" s="12"/>
      <c r="AA852" s="12"/>
      <c r="AB852" s="12"/>
      <c r="AC852" s="12"/>
    </row>
    <row r="853" spans="1:29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17"/>
      <c r="V853" s="117"/>
      <c r="W853" s="117"/>
      <c r="X853" s="117"/>
      <c r="Y853" s="2"/>
      <c r="Z853" s="12"/>
      <c r="AA853" s="12"/>
      <c r="AB853" s="12"/>
      <c r="AC853" s="12"/>
    </row>
    <row r="854" spans="1:29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17"/>
      <c r="V854" s="117"/>
      <c r="W854" s="117"/>
      <c r="X854" s="117"/>
      <c r="Y854" s="2"/>
      <c r="Z854" s="12"/>
      <c r="AA854" s="12"/>
      <c r="AB854" s="12"/>
      <c r="AC854" s="12"/>
    </row>
    <row r="855" spans="1:29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17"/>
      <c r="V855" s="117"/>
      <c r="W855" s="117"/>
      <c r="X855" s="117"/>
      <c r="Y855" s="2"/>
      <c r="Z855" s="12"/>
      <c r="AA855" s="12"/>
      <c r="AB855" s="12"/>
      <c r="AC855" s="12"/>
    </row>
    <row r="856" spans="1:29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17"/>
      <c r="V856" s="117"/>
      <c r="W856" s="117"/>
      <c r="X856" s="117"/>
      <c r="Y856" s="2"/>
      <c r="Z856" s="12"/>
      <c r="AA856" s="12"/>
      <c r="AB856" s="12"/>
      <c r="AC856" s="12"/>
    </row>
    <row r="857" spans="1:29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17"/>
      <c r="V857" s="117"/>
      <c r="W857" s="117"/>
      <c r="X857" s="117"/>
      <c r="Y857" s="2"/>
      <c r="Z857" s="12"/>
      <c r="AA857" s="12"/>
      <c r="AB857" s="12"/>
      <c r="AC857" s="12"/>
    </row>
    <row r="858" spans="1:29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17"/>
      <c r="V858" s="117"/>
      <c r="W858" s="117"/>
      <c r="X858" s="117"/>
      <c r="Y858" s="2"/>
      <c r="Z858" s="12"/>
      <c r="AA858" s="12"/>
      <c r="AB858" s="12"/>
      <c r="AC858" s="12"/>
    </row>
    <row r="859" spans="1:29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17"/>
      <c r="V859" s="117"/>
      <c r="W859" s="117"/>
      <c r="X859" s="117"/>
      <c r="Y859" s="2"/>
      <c r="Z859" s="12"/>
      <c r="AA859" s="12"/>
      <c r="AB859" s="12"/>
      <c r="AC859" s="12"/>
    </row>
    <row r="860" spans="1:29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17"/>
      <c r="V860" s="117"/>
      <c r="W860" s="117"/>
      <c r="X860" s="117"/>
      <c r="Y860" s="2"/>
      <c r="Z860" s="12"/>
      <c r="AA860" s="12"/>
      <c r="AB860" s="12"/>
      <c r="AC860" s="12"/>
    </row>
    <row r="861" spans="1:29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17"/>
      <c r="V861" s="117"/>
      <c r="W861" s="117"/>
      <c r="X861" s="117"/>
      <c r="Y861" s="2"/>
      <c r="Z861" s="12"/>
      <c r="AA861" s="12"/>
      <c r="AB861" s="12"/>
      <c r="AC861" s="12"/>
    </row>
    <row r="862" spans="1:29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17"/>
      <c r="V862" s="117"/>
      <c r="W862" s="117"/>
      <c r="X862" s="117"/>
      <c r="Y862" s="2"/>
      <c r="Z862" s="12"/>
      <c r="AA862" s="12"/>
      <c r="AB862" s="12"/>
      <c r="AC862" s="12"/>
    </row>
    <row r="863" spans="1:29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17"/>
      <c r="V863" s="117"/>
      <c r="W863" s="117"/>
      <c r="X863" s="117"/>
      <c r="Y863" s="2"/>
      <c r="Z863" s="12"/>
      <c r="AA863" s="12"/>
      <c r="AB863" s="12"/>
      <c r="AC863" s="12"/>
    </row>
    <row r="864" spans="1:29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17"/>
      <c r="V864" s="117"/>
      <c r="W864" s="117"/>
      <c r="X864" s="117"/>
      <c r="Y864" s="2"/>
      <c r="Z864" s="12"/>
      <c r="AA864" s="12"/>
      <c r="AB864" s="12"/>
      <c r="AC864" s="12"/>
    </row>
    <row r="865" spans="1:29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17"/>
      <c r="V865" s="117"/>
      <c r="W865" s="117"/>
      <c r="X865" s="117"/>
      <c r="Y865" s="2"/>
      <c r="Z865" s="12"/>
      <c r="AA865" s="12"/>
      <c r="AB865" s="12"/>
      <c r="AC865" s="12"/>
    </row>
    <row r="866" spans="1:29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17"/>
      <c r="V866" s="117"/>
      <c r="W866" s="117"/>
      <c r="X866" s="117"/>
      <c r="Y866" s="2"/>
      <c r="Z866" s="12"/>
      <c r="AA866" s="12"/>
      <c r="AB866" s="12"/>
      <c r="AC866" s="12"/>
    </row>
    <row r="867" spans="1:29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17"/>
      <c r="V867" s="117"/>
      <c r="W867" s="117"/>
      <c r="X867" s="117"/>
      <c r="Y867" s="2"/>
      <c r="Z867" s="12"/>
      <c r="AA867" s="12"/>
      <c r="AB867" s="12"/>
      <c r="AC867" s="12"/>
    </row>
    <row r="868" spans="1:29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17"/>
      <c r="V868" s="117"/>
      <c r="W868" s="117"/>
      <c r="X868" s="117"/>
      <c r="Y868" s="2"/>
      <c r="Z868" s="12"/>
      <c r="AA868" s="12"/>
      <c r="AB868" s="12"/>
      <c r="AC868" s="12"/>
    </row>
    <row r="869" spans="1:29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17"/>
      <c r="V869" s="117"/>
      <c r="W869" s="117"/>
      <c r="X869" s="117"/>
      <c r="Y869" s="2"/>
      <c r="Z869" s="12"/>
      <c r="AA869" s="12"/>
      <c r="AB869" s="12"/>
      <c r="AC869" s="12"/>
    </row>
    <row r="870" spans="1:29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17"/>
      <c r="V870" s="117"/>
      <c r="W870" s="117"/>
      <c r="X870" s="117"/>
      <c r="Y870" s="2"/>
      <c r="Z870" s="12"/>
      <c r="AA870" s="12"/>
      <c r="AB870" s="12"/>
      <c r="AC870" s="12"/>
    </row>
    <row r="871" spans="1:29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17"/>
      <c r="V871" s="117"/>
      <c r="W871" s="117"/>
      <c r="X871" s="117"/>
      <c r="Y871" s="2"/>
      <c r="Z871" s="12"/>
      <c r="AA871" s="12"/>
      <c r="AB871" s="12"/>
      <c r="AC871" s="12"/>
    </row>
    <row r="872" spans="1:29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17"/>
      <c r="V872" s="117"/>
      <c r="W872" s="117"/>
      <c r="X872" s="117"/>
      <c r="Y872" s="2"/>
      <c r="Z872" s="12"/>
      <c r="AA872" s="12"/>
      <c r="AB872" s="12"/>
      <c r="AC872" s="12"/>
    </row>
    <row r="873" spans="1:29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17"/>
      <c r="V873" s="117"/>
      <c r="W873" s="117"/>
      <c r="X873" s="117"/>
      <c r="Y873" s="2"/>
      <c r="Z873" s="12"/>
      <c r="AA873" s="12"/>
      <c r="AB873" s="12"/>
      <c r="AC873" s="12"/>
    </row>
    <row r="874" spans="1:29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17"/>
      <c r="V874" s="117"/>
      <c r="W874" s="117"/>
      <c r="X874" s="117"/>
      <c r="Y874" s="2"/>
      <c r="Z874" s="12"/>
      <c r="AA874" s="12"/>
      <c r="AB874" s="12"/>
      <c r="AC874" s="12"/>
    </row>
    <row r="875" spans="1:29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17"/>
      <c r="V875" s="117"/>
      <c r="W875" s="117"/>
      <c r="X875" s="117"/>
      <c r="Y875" s="2"/>
      <c r="Z875" s="12"/>
      <c r="AA875" s="12"/>
      <c r="AB875" s="12"/>
      <c r="AC875" s="12"/>
    </row>
    <row r="876" spans="1:29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17"/>
      <c r="V876" s="117"/>
      <c r="W876" s="117"/>
      <c r="X876" s="117"/>
      <c r="Y876" s="2"/>
      <c r="Z876" s="12"/>
      <c r="AA876" s="12"/>
      <c r="AB876" s="12"/>
      <c r="AC876" s="12"/>
    </row>
    <row r="877" spans="1:29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17"/>
      <c r="V877" s="117"/>
      <c r="W877" s="117"/>
      <c r="X877" s="117"/>
      <c r="Y877" s="2"/>
      <c r="Z877" s="12"/>
      <c r="AA877" s="12"/>
      <c r="AB877" s="12"/>
      <c r="AC877" s="12"/>
    </row>
    <row r="878" spans="1:29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17"/>
      <c r="V878" s="117"/>
      <c r="W878" s="117"/>
      <c r="X878" s="117"/>
      <c r="Y878" s="2"/>
      <c r="Z878" s="12"/>
      <c r="AA878" s="12"/>
      <c r="AB878" s="12"/>
      <c r="AC878" s="12"/>
    </row>
    <row r="879" spans="1:29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17"/>
      <c r="V879" s="117"/>
      <c r="W879" s="117"/>
      <c r="X879" s="117"/>
      <c r="Y879" s="2"/>
      <c r="Z879" s="12"/>
      <c r="AA879" s="12"/>
      <c r="AB879" s="12"/>
      <c r="AC879" s="12"/>
    </row>
    <row r="880" spans="1:29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17"/>
      <c r="V880" s="117"/>
      <c r="W880" s="117"/>
      <c r="X880" s="117"/>
      <c r="Y880" s="2"/>
      <c r="Z880" s="12"/>
      <c r="AA880" s="12"/>
      <c r="AB880" s="12"/>
      <c r="AC880" s="12"/>
    </row>
    <row r="881" spans="1:29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17"/>
      <c r="V881" s="117"/>
      <c r="W881" s="117"/>
      <c r="X881" s="117"/>
      <c r="Y881" s="2"/>
      <c r="Z881" s="12"/>
      <c r="AA881" s="12"/>
      <c r="AB881" s="12"/>
      <c r="AC881" s="12"/>
    </row>
    <row r="882" spans="1:29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17"/>
      <c r="V882" s="117"/>
      <c r="W882" s="117"/>
      <c r="X882" s="117"/>
      <c r="Y882" s="2"/>
      <c r="Z882" s="12"/>
      <c r="AA882" s="12"/>
      <c r="AB882" s="12"/>
      <c r="AC882" s="12"/>
    </row>
    <row r="883" spans="1:29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17"/>
      <c r="V883" s="117"/>
      <c r="W883" s="117"/>
      <c r="X883" s="117"/>
      <c r="Y883" s="2"/>
      <c r="Z883" s="12"/>
      <c r="AA883" s="12"/>
      <c r="AB883" s="12"/>
      <c r="AC883" s="12"/>
    </row>
    <row r="884" spans="1:29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17"/>
      <c r="V884" s="117"/>
      <c r="W884" s="117"/>
      <c r="X884" s="117"/>
      <c r="Y884" s="2"/>
      <c r="Z884" s="12"/>
      <c r="AA884" s="12"/>
      <c r="AB884" s="12"/>
      <c r="AC884" s="12"/>
    </row>
    <row r="885" spans="1:29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17"/>
      <c r="V885" s="117"/>
      <c r="W885" s="117"/>
      <c r="X885" s="117"/>
      <c r="Y885" s="2"/>
      <c r="Z885" s="12"/>
      <c r="AA885" s="12"/>
      <c r="AB885" s="12"/>
      <c r="AC885" s="12"/>
    </row>
    <row r="886" spans="1:29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17"/>
      <c r="V886" s="117"/>
      <c r="W886" s="117"/>
      <c r="X886" s="117"/>
      <c r="Y886" s="2"/>
      <c r="Z886" s="12"/>
      <c r="AA886" s="12"/>
      <c r="AB886" s="12"/>
      <c r="AC886" s="12"/>
    </row>
    <row r="887" spans="1:29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17"/>
      <c r="V887" s="117"/>
      <c r="W887" s="117"/>
      <c r="X887" s="117"/>
      <c r="Y887" s="2"/>
      <c r="Z887" s="12"/>
      <c r="AA887" s="12"/>
      <c r="AB887" s="12"/>
      <c r="AC887" s="12"/>
    </row>
    <row r="888" spans="1:29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17"/>
      <c r="V888" s="117"/>
      <c r="W888" s="117"/>
      <c r="X888" s="117"/>
      <c r="Y888" s="2"/>
      <c r="Z888" s="12"/>
      <c r="AA888" s="12"/>
      <c r="AB888" s="12"/>
      <c r="AC888" s="12"/>
    </row>
    <row r="889" spans="1:29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17"/>
      <c r="V889" s="117"/>
      <c r="W889" s="117"/>
      <c r="X889" s="117"/>
      <c r="Y889" s="2"/>
      <c r="Z889" s="12"/>
      <c r="AA889" s="12"/>
      <c r="AB889" s="12"/>
      <c r="AC889" s="12"/>
    </row>
    <row r="890" spans="1:29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17"/>
      <c r="V890" s="117"/>
      <c r="W890" s="117"/>
      <c r="X890" s="117"/>
      <c r="Y890" s="2"/>
      <c r="Z890" s="12"/>
      <c r="AA890" s="12"/>
      <c r="AB890" s="12"/>
      <c r="AC890" s="12"/>
    </row>
    <row r="891" spans="1:29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17"/>
      <c r="V891" s="117"/>
      <c r="W891" s="117"/>
      <c r="X891" s="117"/>
      <c r="Y891" s="2"/>
      <c r="Z891" s="12"/>
      <c r="AA891" s="12"/>
      <c r="AB891" s="12"/>
      <c r="AC891" s="12"/>
    </row>
    <row r="892" spans="1:29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17"/>
      <c r="V892" s="117"/>
      <c r="W892" s="117"/>
      <c r="X892" s="117"/>
      <c r="Y892" s="2"/>
      <c r="Z892" s="12"/>
      <c r="AA892" s="12"/>
      <c r="AB892" s="12"/>
      <c r="AC892" s="12"/>
    </row>
    <row r="893" spans="1:29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17"/>
      <c r="V893" s="117"/>
      <c r="W893" s="117"/>
      <c r="X893" s="117"/>
      <c r="Y893" s="2"/>
      <c r="Z893" s="12"/>
      <c r="AA893" s="12"/>
      <c r="AB893" s="12"/>
      <c r="AC893" s="12"/>
    </row>
    <row r="894" spans="1:29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17"/>
      <c r="V894" s="117"/>
      <c r="W894" s="117"/>
      <c r="X894" s="117"/>
      <c r="Y894" s="2"/>
      <c r="Z894" s="12"/>
      <c r="AA894" s="12"/>
      <c r="AB894" s="12"/>
      <c r="AC894" s="12"/>
    </row>
    <row r="895" spans="1:29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17"/>
      <c r="V895" s="117"/>
      <c r="W895" s="117"/>
      <c r="X895" s="117"/>
      <c r="Y895" s="2"/>
      <c r="Z895" s="12"/>
      <c r="AA895" s="12"/>
      <c r="AB895" s="12"/>
      <c r="AC895" s="12"/>
    </row>
    <row r="896" spans="1:29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17"/>
      <c r="V896" s="117"/>
      <c r="W896" s="117"/>
      <c r="X896" s="117"/>
      <c r="Y896" s="2"/>
      <c r="Z896" s="12"/>
      <c r="AA896" s="12"/>
      <c r="AB896" s="12"/>
      <c r="AC896" s="12"/>
    </row>
    <row r="897" spans="1:29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17"/>
      <c r="V897" s="117"/>
      <c r="W897" s="117"/>
      <c r="X897" s="117"/>
      <c r="Y897" s="2"/>
      <c r="Z897" s="12"/>
      <c r="AA897" s="12"/>
      <c r="AB897" s="12"/>
      <c r="AC897" s="12"/>
    </row>
    <row r="898" spans="1:29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17"/>
      <c r="V898" s="117"/>
      <c r="W898" s="117"/>
      <c r="X898" s="117"/>
      <c r="Y898" s="2"/>
      <c r="Z898" s="12"/>
      <c r="AA898" s="12"/>
      <c r="AB898" s="12"/>
      <c r="AC898" s="12"/>
    </row>
    <row r="899" spans="1:29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17"/>
      <c r="V899" s="117"/>
      <c r="W899" s="117"/>
      <c r="X899" s="117"/>
      <c r="Y899" s="2"/>
      <c r="Z899" s="12"/>
      <c r="AA899" s="12"/>
      <c r="AB899" s="12"/>
      <c r="AC899" s="12"/>
    </row>
    <row r="900" spans="1:29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17"/>
      <c r="V900" s="117"/>
      <c r="W900" s="117"/>
      <c r="X900" s="117"/>
      <c r="Y900" s="2"/>
      <c r="Z900" s="12"/>
      <c r="AA900" s="12"/>
      <c r="AB900" s="12"/>
      <c r="AC900" s="12"/>
    </row>
    <row r="901" spans="1:29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17"/>
      <c r="V901" s="117"/>
      <c r="W901" s="117"/>
      <c r="X901" s="117"/>
      <c r="Y901" s="2"/>
      <c r="Z901" s="12"/>
      <c r="AA901" s="12"/>
      <c r="AB901" s="12"/>
      <c r="AC901" s="12"/>
    </row>
    <row r="902" spans="1:29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17"/>
      <c r="V902" s="117"/>
      <c r="W902" s="117"/>
      <c r="X902" s="117"/>
      <c r="Y902" s="2"/>
      <c r="Z902" s="12"/>
      <c r="AA902" s="12"/>
      <c r="AB902" s="12"/>
      <c r="AC902" s="12"/>
    </row>
    <row r="903" spans="1:29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17"/>
      <c r="V903" s="117"/>
      <c r="W903" s="117"/>
      <c r="X903" s="117"/>
      <c r="Y903" s="2"/>
      <c r="Z903" s="12"/>
      <c r="AA903" s="12"/>
      <c r="AB903" s="12"/>
      <c r="AC903" s="12"/>
    </row>
    <row r="904" spans="1:29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17"/>
      <c r="V904" s="117"/>
      <c r="W904" s="117"/>
      <c r="X904" s="117"/>
      <c r="Y904" s="2"/>
      <c r="Z904" s="12"/>
      <c r="AA904" s="12"/>
      <c r="AB904" s="12"/>
      <c r="AC904" s="12"/>
    </row>
    <row r="905" spans="1:29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17"/>
      <c r="V905" s="117"/>
      <c r="W905" s="117"/>
      <c r="X905" s="117"/>
      <c r="Y905" s="2"/>
      <c r="Z905" s="12"/>
      <c r="AA905" s="12"/>
      <c r="AB905" s="12"/>
      <c r="AC905" s="12"/>
    </row>
    <row r="906" spans="1:29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17"/>
      <c r="V906" s="117"/>
      <c r="W906" s="117"/>
      <c r="X906" s="117"/>
      <c r="Y906" s="2"/>
      <c r="Z906" s="12"/>
      <c r="AA906" s="12"/>
      <c r="AB906" s="12"/>
      <c r="AC906" s="12"/>
    </row>
    <row r="907" spans="1:29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17"/>
      <c r="V907" s="117"/>
      <c r="W907" s="117"/>
      <c r="X907" s="117"/>
      <c r="Y907" s="2"/>
      <c r="Z907" s="12"/>
      <c r="AA907" s="12"/>
      <c r="AB907" s="12"/>
      <c r="AC907" s="12"/>
    </row>
    <row r="908" spans="1:29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17"/>
      <c r="V908" s="117"/>
      <c r="W908" s="117"/>
      <c r="X908" s="117"/>
      <c r="Y908" s="2"/>
      <c r="Z908" s="12"/>
      <c r="AA908" s="12"/>
      <c r="AB908" s="12"/>
      <c r="AC908" s="12"/>
    </row>
    <row r="909" spans="1:29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17"/>
      <c r="V909" s="117"/>
      <c r="W909" s="117"/>
      <c r="X909" s="117"/>
      <c r="Y909" s="2"/>
      <c r="Z909" s="12"/>
      <c r="AA909" s="12"/>
      <c r="AB909" s="12"/>
      <c r="AC909" s="12"/>
    </row>
    <row r="910" spans="1:29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17"/>
      <c r="V910" s="117"/>
      <c r="W910" s="117"/>
      <c r="X910" s="117"/>
      <c r="Y910" s="2"/>
      <c r="Z910" s="12"/>
      <c r="AA910" s="12"/>
      <c r="AB910" s="12"/>
      <c r="AC910" s="12"/>
    </row>
    <row r="911" spans="1:29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17"/>
      <c r="V911" s="117"/>
      <c r="W911" s="117"/>
      <c r="X911" s="117"/>
      <c r="Y911" s="2"/>
      <c r="Z911" s="12"/>
      <c r="AA911" s="12"/>
      <c r="AB911" s="12"/>
      <c r="AC911" s="12"/>
    </row>
    <row r="912" spans="1:29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17"/>
      <c r="V912" s="117"/>
      <c r="W912" s="117"/>
      <c r="X912" s="117"/>
      <c r="Y912" s="2"/>
      <c r="Z912" s="12"/>
      <c r="AA912" s="12"/>
      <c r="AB912" s="12"/>
      <c r="AC912" s="12"/>
    </row>
    <row r="913" spans="1:29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17"/>
      <c r="V913" s="117"/>
      <c r="W913" s="117"/>
      <c r="X913" s="117"/>
      <c r="Y913" s="2"/>
      <c r="Z913" s="12"/>
      <c r="AA913" s="12"/>
      <c r="AB913" s="12"/>
      <c r="AC913" s="12"/>
    </row>
    <row r="914" spans="1:29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17"/>
      <c r="V914" s="117"/>
      <c r="W914" s="117"/>
      <c r="X914" s="117"/>
      <c r="Y914" s="2"/>
      <c r="Z914" s="12"/>
      <c r="AA914" s="12"/>
      <c r="AB914" s="12"/>
      <c r="AC914" s="12"/>
    </row>
    <row r="915" spans="1:29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17"/>
      <c r="V915" s="117"/>
      <c r="W915" s="117"/>
      <c r="X915" s="117"/>
      <c r="Y915" s="2"/>
      <c r="Z915" s="12"/>
      <c r="AA915" s="12"/>
      <c r="AB915" s="12"/>
      <c r="AC915" s="12"/>
    </row>
    <row r="916" spans="1:29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17"/>
      <c r="V916" s="117"/>
      <c r="W916" s="117"/>
      <c r="X916" s="117"/>
      <c r="Y916" s="2"/>
      <c r="Z916" s="12"/>
      <c r="AA916" s="12"/>
      <c r="AB916" s="12"/>
      <c r="AC916" s="12"/>
    </row>
    <row r="917" spans="1:29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17"/>
      <c r="V917" s="117"/>
      <c r="W917" s="117"/>
      <c r="X917" s="117"/>
      <c r="Y917" s="2"/>
      <c r="Z917" s="12"/>
      <c r="AA917" s="12"/>
      <c r="AB917" s="12"/>
      <c r="AC917" s="12"/>
    </row>
    <row r="918" spans="1:29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17"/>
      <c r="V918" s="117"/>
      <c r="W918" s="117"/>
      <c r="X918" s="117"/>
      <c r="Y918" s="2"/>
      <c r="Z918" s="12"/>
      <c r="AA918" s="12"/>
      <c r="AB918" s="12"/>
      <c r="AC918" s="12"/>
    </row>
    <row r="919" spans="1:29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17"/>
      <c r="V919" s="117"/>
      <c r="W919" s="117"/>
      <c r="X919" s="117"/>
      <c r="Y919" s="2"/>
      <c r="Z919" s="12"/>
      <c r="AA919" s="12"/>
      <c r="AB919" s="12"/>
      <c r="AC919" s="12"/>
    </row>
    <row r="920" spans="1:29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17"/>
      <c r="V920" s="117"/>
      <c r="W920" s="117"/>
      <c r="X920" s="117"/>
      <c r="Y920" s="2"/>
      <c r="Z920" s="12"/>
      <c r="AA920" s="12"/>
      <c r="AB920" s="12"/>
      <c r="AC920" s="12"/>
    </row>
    <row r="921" spans="1:29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17"/>
      <c r="V921" s="117"/>
      <c r="W921" s="117"/>
      <c r="X921" s="117"/>
      <c r="Y921" s="2"/>
      <c r="Z921" s="12"/>
      <c r="AA921" s="12"/>
      <c r="AB921" s="12"/>
      <c r="AC921" s="12"/>
    </row>
    <row r="922" spans="1:29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17"/>
      <c r="V922" s="117"/>
      <c r="W922" s="117"/>
      <c r="X922" s="117"/>
      <c r="Y922" s="2"/>
      <c r="Z922" s="12"/>
      <c r="AA922" s="12"/>
      <c r="AB922" s="12"/>
      <c r="AC922" s="12"/>
    </row>
    <row r="923" spans="1:29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17"/>
      <c r="V923" s="117"/>
      <c r="W923" s="117"/>
      <c r="X923" s="117"/>
      <c r="Y923" s="2"/>
      <c r="Z923" s="12"/>
      <c r="AA923" s="12"/>
      <c r="AB923" s="12"/>
      <c r="AC923" s="12"/>
    </row>
    <row r="924" spans="1:29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17"/>
      <c r="V924" s="117"/>
      <c r="W924" s="117"/>
      <c r="X924" s="117"/>
      <c r="Y924" s="2"/>
      <c r="Z924" s="12"/>
      <c r="AA924" s="12"/>
      <c r="AB924" s="12"/>
      <c r="AC924" s="12"/>
    </row>
    <row r="925" spans="1:29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17"/>
      <c r="V925" s="117"/>
      <c r="W925" s="117"/>
      <c r="X925" s="117"/>
      <c r="Y925" s="2"/>
      <c r="Z925" s="12"/>
      <c r="AA925" s="12"/>
      <c r="AB925" s="12"/>
      <c r="AC925" s="12"/>
    </row>
    <row r="926" spans="1:29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17"/>
      <c r="V926" s="117"/>
      <c r="W926" s="117"/>
      <c r="X926" s="117"/>
      <c r="Y926" s="2"/>
      <c r="Z926" s="12"/>
      <c r="AA926" s="12"/>
      <c r="AB926" s="12"/>
      <c r="AC926" s="12"/>
    </row>
    <row r="927" spans="1:29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17"/>
      <c r="V927" s="117"/>
      <c r="W927" s="117"/>
      <c r="X927" s="117"/>
      <c r="Y927" s="2"/>
      <c r="Z927" s="12"/>
      <c r="AA927" s="12"/>
      <c r="AB927" s="12"/>
      <c r="AC927" s="12"/>
    </row>
    <row r="928" spans="1:29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17"/>
      <c r="V928" s="117"/>
      <c r="W928" s="117"/>
      <c r="X928" s="117"/>
      <c r="Y928" s="2"/>
      <c r="Z928" s="12"/>
      <c r="AA928" s="12"/>
      <c r="AB928" s="12"/>
      <c r="AC928" s="12"/>
    </row>
    <row r="929" spans="1:29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17"/>
      <c r="V929" s="117"/>
      <c r="W929" s="117"/>
      <c r="X929" s="117"/>
      <c r="Y929" s="2"/>
      <c r="Z929" s="12"/>
      <c r="AA929" s="12"/>
      <c r="AB929" s="12"/>
      <c r="AC929" s="12"/>
    </row>
    <row r="930" spans="1:29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17"/>
      <c r="V930" s="117"/>
      <c r="W930" s="117"/>
      <c r="X930" s="117"/>
      <c r="Y930" s="2"/>
      <c r="Z930" s="12"/>
      <c r="AA930" s="12"/>
      <c r="AB930" s="12"/>
      <c r="AC930" s="12"/>
    </row>
    <row r="931" spans="1:29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17"/>
      <c r="V931" s="117"/>
      <c r="W931" s="117"/>
      <c r="X931" s="117"/>
      <c r="Y931" s="2"/>
      <c r="Z931" s="12"/>
      <c r="AA931" s="12"/>
      <c r="AB931" s="12"/>
      <c r="AC931" s="12"/>
    </row>
    <row r="932" spans="1:29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17"/>
      <c r="V932" s="117"/>
      <c r="W932" s="117"/>
      <c r="X932" s="117"/>
      <c r="Y932" s="2"/>
      <c r="Z932" s="12"/>
      <c r="AA932" s="12"/>
      <c r="AB932" s="12"/>
      <c r="AC932" s="12"/>
    </row>
    <row r="933" spans="1:29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17"/>
      <c r="V933" s="117"/>
      <c r="W933" s="117"/>
      <c r="X933" s="117"/>
      <c r="Y933" s="2"/>
      <c r="Z933" s="12"/>
      <c r="AA933" s="12"/>
      <c r="AB933" s="12"/>
      <c r="AC933" s="12"/>
    </row>
    <row r="934" spans="1:29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17"/>
      <c r="V934" s="117"/>
      <c r="W934" s="117"/>
      <c r="X934" s="117"/>
      <c r="Y934" s="2"/>
      <c r="Z934" s="12"/>
      <c r="AA934" s="12"/>
      <c r="AB934" s="12"/>
      <c r="AC934" s="12"/>
    </row>
    <row r="935" spans="1:29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17"/>
      <c r="V935" s="117"/>
      <c r="W935" s="117"/>
      <c r="X935" s="117"/>
      <c r="Y935" s="2"/>
      <c r="Z935" s="12"/>
      <c r="AA935" s="12"/>
      <c r="AB935" s="12"/>
      <c r="AC935" s="12"/>
    </row>
    <row r="936" spans="1:29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17"/>
      <c r="V936" s="117"/>
      <c r="W936" s="117"/>
      <c r="X936" s="117"/>
      <c r="Y936" s="2"/>
      <c r="Z936" s="12"/>
      <c r="AA936" s="12"/>
      <c r="AB936" s="12"/>
      <c r="AC936" s="12"/>
    </row>
    <row r="937" spans="1:29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17"/>
      <c r="V937" s="117"/>
      <c r="W937" s="117"/>
      <c r="X937" s="117"/>
      <c r="Y937" s="2"/>
      <c r="Z937" s="12"/>
      <c r="AA937" s="12"/>
      <c r="AB937" s="12"/>
      <c r="AC937" s="12"/>
    </row>
    <row r="938" spans="1:29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17"/>
      <c r="V938" s="117"/>
      <c r="W938" s="117"/>
      <c r="X938" s="117"/>
      <c r="Y938" s="2"/>
      <c r="Z938" s="12"/>
      <c r="AA938" s="12"/>
      <c r="AB938" s="12"/>
      <c r="AC938" s="12"/>
    </row>
    <row r="939" spans="1:29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17"/>
      <c r="V939" s="117"/>
      <c r="W939" s="117"/>
      <c r="X939" s="117"/>
      <c r="Y939" s="2"/>
      <c r="Z939" s="12"/>
      <c r="AA939" s="12"/>
      <c r="AB939" s="12"/>
      <c r="AC939" s="12"/>
    </row>
    <row r="940" spans="1:29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17"/>
      <c r="V940" s="117"/>
      <c r="W940" s="117"/>
      <c r="X940" s="117"/>
      <c r="Y940" s="2"/>
      <c r="Z940" s="12"/>
      <c r="AA940" s="12"/>
      <c r="AB940" s="12"/>
      <c r="AC940" s="12"/>
    </row>
    <row r="941" spans="1:29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17"/>
      <c r="V941" s="117"/>
      <c r="W941" s="117"/>
      <c r="X941" s="117"/>
      <c r="Y941" s="2"/>
      <c r="Z941" s="12"/>
      <c r="AA941" s="12"/>
      <c r="AB941" s="12"/>
      <c r="AC941" s="12"/>
    </row>
    <row r="942" spans="1:29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17"/>
      <c r="V942" s="117"/>
      <c r="W942" s="117"/>
      <c r="X942" s="117"/>
      <c r="Y942" s="2"/>
      <c r="Z942" s="12"/>
      <c r="AA942" s="12"/>
      <c r="AB942" s="12"/>
      <c r="AC942" s="12"/>
    </row>
    <row r="943" spans="1:29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17"/>
      <c r="V943" s="117"/>
      <c r="W943" s="117"/>
      <c r="X943" s="117"/>
      <c r="Y943" s="2"/>
      <c r="Z943" s="12"/>
      <c r="AA943" s="12"/>
      <c r="AB943" s="12"/>
      <c r="AC943" s="12"/>
    </row>
    <row r="944" spans="1:29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17"/>
      <c r="V944" s="117"/>
      <c r="W944" s="117"/>
      <c r="X944" s="117"/>
      <c r="Y944" s="2"/>
      <c r="Z944" s="12"/>
      <c r="AA944" s="12"/>
      <c r="AB944" s="12"/>
      <c r="AC944" s="12"/>
    </row>
    <row r="945" spans="1:29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17"/>
      <c r="V945" s="117"/>
      <c r="W945" s="117"/>
      <c r="X945" s="117"/>
      <c r="Y945" s="2"/>
      <c r="Z945" s="12"/>
      <c r="AA945" s="12"/>
      <c r="AB945" s="12"/>
      <c r="AC945" s="12"/>
    </row>
    <row r="946" spans="1:29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17"/>
      <c r="V946" s="117"/>
      <c r="W946" s="117"/>
      <c r="X946" s="117"/>
      <c r="Y946" s="2"/>
      <c r="Z946" s="12"/>
      <c r="AA946" s="12"/>
      <c r="AB946" s="12"/>
      <c r="AC946" s="12"/>
    </row>
    <row r="947" spans="1:29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17"/>
      <c r="V947" s="117"/>
      <c r="W947" s="117"/>
      <c r="X947" s="117"/>
      <c r="Y947" s="2"/>
      <c r="Z947" s="12"/>
      <c r="AA947" s="12"/>
      <c r="AB947" s="12"/>
      <c r="AC947" s="12"/>
    </row>
    <row r="948" spans="1:29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17"/>
      <c r="V948" s="117"/>
      <c r="W948" s="117"/>
      <c r="X948" s="117"/>
      <c r="Y948" s="2"/>
      <c r="Z948" s="12"/>
      <c r="AA948" s="12"/>
      <c r="AB948" s="12"/>
      <c r="AC948" s="12"/>
    </row>
    <row r="949" spans="1:29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17"/>
      <c r="V949" s="117"/>
      <c r="W949" s="117"/>
      <c r="X949" s="117"/>
      <c r="Y949" s="2"/>
      <c r="Z949" s="12"/>
      <c r="AA949" s="12"/>
      <c r="AB949" s="12"/>
      <c r="AC949" s="12"/>
    </row>
    <row r="950" spans="1:29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17"/>
      <c r="V950" s="117"/>
      <c r="W950" s="117"/>
      <c r="X950" s="117"/>
      <c r="Y950" s="2"/>
      <c r="Z950" s="12"/>
      <c r="AA950" s="12"/>
      <c r="AB950" s="12"/>
      <c r="AC950" s="12"/>
    </row>
    <row r="951" spans="1:29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17"/>
      <c r="V951" s="117"/>
      <c r="W951" s="117"/>
      <c r="X951" s="117"/>
      <c r="Y951" s="2"/>
      <c r="Z951" s="12"/>
      <c r="AA951" s="12"/>
      <c r="AB951" s="12"/>
      <c r="AC951" s="12"/>
    </row>
    <row r="952" spans="1:29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17"/>
      <c r="V952" s="117"/>
      <c r="W952" s="117"/>
      <c r="X952" s="117"/>
      <c r="Y952" s="2"/>
      <c r="Z952" s="12"/>
      <c r="AA952" s="12"/>
      <c r="AB952" s="12"/>
      <c r="AC952" s="12"/>
    </row>
    <row r="953" spans="1:29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17"/>
      <c r="V953" s="117"/>
      <c r="W953" s="117"/>
      <c r="X953" s="117"/>
      <c r="Y953" s="2"/>
      <c r="Z953" s="12"/>
      <c r="AA953" s="12"/>
      <c r="AB953" s="12"/>
      <c r="AC953" s="12"/>
    </row>
    <row r="954" spans="1:29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17"/>
      <c r="V954" s="117"/>
      <c r="W954" s="117"/>
      <c r="X954" s="117"/>
      <c r="Y954" s="2"/>
      <c r="Z954" s="12"/>
      <c r="AA954" s="12"/>
      <c r="AB954" s="12"/>
      <c r="AC954" s="12"/>
    </row>
    <row r="955" spans="1:29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17"/>
      <c r="V955" s="117"/>
      <c r="W955" s="117"/>
      <c r="X955" s="117"/>
      <c r="Y955" s="2"/>
      <c r="Z955" s="12"/>
      <c r="AA955" s="12"/>
      <c r="AB955" s="12"/>
      <c r="AC955" s="12"/>
    </row>
    <row r="956" spans="1:29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17"/>
      <c r="V956" s="117"/>
      <c r="W956" s="117"/>
      <c r="X956" s="117"/>
      <c r="Y956" s="2"/>
      <c r="Z956" s="12"/>
      <c r="AA956" s="12"/>
      <c r="AB956" s="12"/>
      <c r="AC956" s="12"/>
    </row>
    <row r="957" spans="1:29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17"/>
      <c r="V957" s="117"/>
      <c r="W957" s="117"/>
      <c r="X957" s="117"/>
      <c r="Y957" s="2"/>
      <c r="Z957" s="12"/>
      <c r="AA957" s="12"/>
      <c r="AB957" s="12"/>
      <c r="AC957" s="12"/>
    </row>
    <row r="958" spans="1:29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17"/>
      <c r="V958" s="117"/>
      <c r="W958" s="117"/>
      <c r="X958" s="117"/>
      <c r="Y958" s="2"/>
      <c r="Z958" s="12"/>
      <c r="AA958" s="12"/>
      <c r="AB958" s="12"/>
      <c r="AC958" s="12"/>
    </row>
    <row r="959" spans="1:29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17"/>
      <c r="V959" s="117"/>
      <c r="W959" s="117"/>
      <c r="X959" s="117"/>
      <c r="Y959" s="2"/>
      <c r="Z959" s="12"/>
      <c r="AA959" s="12"/>
      <c r="AB959" s="12"/>
      <c r="AC959" s="12"/>
    </row>
    <row r="960" spans="1:29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17"/>
      <c r="V960" s="117"/>
      <c r="W960" s="117"/>
      <c r="X960" s="117"/>
      <c r="Y960" s="2"/>
      <c r="Z960" s="12"/>
      <c r="AA960" s="12"/>
      <c r="AB960" s="12"/>
      <c r="AC960" s="12"/>
    </row>
    <row r="961" spans="1:29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17"/>
      <c r="V961" s="117"/>
      <c r="W961" s="117"/>
      <c r="X961" s="117"/>
      <c r="Y961" s="2"/>
      <c r="Z961" s="12"/>
      <c r="AA961" s="12"/>
      <c r="AB961" s="12"/>
      <c r="AC961" s="12"/>
    </row>
    <row r="962" spans="1:29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17"/>
      <c r="V962" s="117"/>
      <c r="W962" s="117"/>
      <c r="X962" s="117"/>
      <c r="Y962" s="2"/>
      <c r="Z962" s="12"/>
      <c r="AA962" s="12"/>
      <c r="AB962" s="12"/>
      <c r="AC962" s="12"/>
    </row>
    <row r="963" spans="1:29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17"/>
      <c r="V963" s="117"/>
      <c r="W963" s="117"/>
      <c r="X963" s="117"/>
      <c r="Y963" s="2"/>
      <c r="Z963" s="12"/>
      <c r="AA963" s="12"/>
      <c r="AB963" s="12"/>
      <c r="AC963" s="12"/>
    </row>
    <row r="964" spans="1:29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17"/>
      <c r="V964" s="117"/>
      <c r="W964" s="117"/>
      <c r="X964" s="117"/>
      <c r="Y964" s="2"/>
      <c r="Z964" s="12"/>
      <c r="AA964" s="12"/>
      <c r="AB964" s="12"/>
      <c r="AC964" s="12"/>
    </row>
    <row r="965" spans="1:29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17"/>
      <c r="V965" s="117"/>
      <c r="W965" s="117"/>
      <c r="X965" s="117"/>
      <c r="Y965" s="2"/>
      <c r="Z965" s="12"/>
      <c r="AA965" s="12"/>
      <c r="AB965" s="12"/>
      <c r="AC965" s="12"/>
    </row>
    <row r="966" spans="1:29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17"/>
      <c r="V966" s="117"/>
      <c r="W966" s="117"/>
      <c r="X966" s="117"/>
      <c r="Y966" s="2"/>
      <c r="Z966" s="12"/>
      <c r="AA966" s="12"/>
      <c r="AB966" s="12"/>
      <c r="AC966" s="12"/>
    </row>
    <row r="967" spans="1:29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17"/>
      <c r="V967" s="117"/>
      <c r="W967" s="117"/>
      <c r="X967" s="117"/>
      <c r="Y967" s="2"/>
      <c r="Z967" s="12"/>
      <c r="AA967" s="12"/>
      <c r="AB967" s="12"/>
      <c r="AC967" s="12"/>
    </row>
    <row r="968" spans="1:29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17"/>
      <c r="V968" s="117"/>
      <c r="W968" s="117"/>
      <c r="X968" s="117"/>
      <c r="Y968" s="2"/>
      <c r="Z968" s="12"/>
      <c r="AA968" s="12"/>
      <c r="AB968" s="12"/>
      <c r="AC968" s="12"/>
    </row>
    <row r="969" spans="1:29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17"/>
      <c r="V969" s="117"/>
      <c r="W969" s="117"/>
      <c r="X969" s="117"/>
      <c r="Y969" s="2"/>
      <c r="Z969" s="12"/>
      <c r="AA969" s="12"/>
      <c r="AB969" s="12"/>
      <c r="AC969" s="12"/>
    </row>
    <row r="970" spans="1:29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17"/>
      <c r="V970" s="117"/>
      <c r="W970" s="117"/>
      <c r="X970" s="117"/>
      <c r="Y970" s="2"/>
      <c r="Z970" s="12"/>
      <c r="AA970" s="12"/>
      <c r="AB970" s="12"/>
      <c r="AC970" s="12"/>
    </row>
    <row r="971" spans="1:29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17"/>
      <c r="V971" s="117"/>
      <c r="W971" s="117"/>
      <c r="X971" s="117"/>
      <c r="Y971" s="2"/>
      <c r="Z971" s="12"/>
      <c r="AA971" s="12"/>
      <c r="AB971" s="12"/>
      <c r="AC971" s="12"/>
    </row>
    <row r="972" spans="1:29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17"/>
      <c r="V972" s="117"/>
      <c r="W972" s="117"/>
      <c r="X972" s="117"/>
      <c r="Y972" s="2"/>
      <c r="Z972" s="12"/>
      <c r="AA972" s="12"/>
      <c r="AB972" s="12"/>
      <c r="AC972" s="12"/>
    </row>
    <row r="973" spans="1:29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17"/>
      <c r="V973" s="117"/>
      <c r="W973" s="117"/>
      <c r="X973" s="117"/>
      <c r="Y973" s="2"/>
      <c r="Z973" s="12"/>
      <c r="AA973" s="12"/>
      <c r="AB973" s="12"/>
      <c r="AC973" s="12"/>
    </row>
    <row r="974" spans="1:29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17"/>
      <c r="V974" s="117"/>
      <c r="W974" s="117"/>
      <c r="X974" s="117"/>
      <c r="Y974" s="2"/>
      <c r="Z974" s="12"/>
      <c r="AA974" s="12"/>
      <c r="AB974" s="12"/>
      <c r="AC974" s="12"/>
    </row>
    <row r="975" spans="1:29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17"/>
      <c r="V975" s="117"/>
      <c r="W975" s="117"/>
      <c r="X975" s="117"/>
      <c r="Y975" s="2"/>
      <c r="Z975" s="12"/>
      <c r="AA975" s="12"/>
      <c r="AB975" s="12"/>
      <c r="AC975" s="12"/>
    </row>
    <row r="976" spans="1:29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17"/>
      <c r="V976" s="117"/>
      <c r="W976" s="117"/>
      <c r="X976" s="117"/>
      <c r="Y976" s="2"/>
      <c r="Z976" s="12"/>
      <c r="AA976" s="12"/>
      <c r="AB976" s="12"/>
      <c r="AC976" s="12"/>
    </row>
    <row r="977" spans="1:29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17"/>
      <c r="V977" s="117"/>
      <c r="W977" s="117"/>
      <c r="X977" s="117"/>
      <c r="Y977" s="2"/>
      <c r="Z977" s="12"/>
      <c r="AA977" s="12"/>
      <c r="AB977" s="12"/>
      <c r="AC977" s="12"/>
    </row>
    <row r="978" spans="1:29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17"/>
      <c r="V978" s="117"/>
      <c r="W978" s="117"/>
      <c r="X978" s="117"/>
      <c r="Y978" s="2"/>
      <c r="Z978" s="12"/>
      <c r="AA978" s="12"/>
      <c r="AB978" s="12"/>
      <c r="AC978" s="12"/>
    </row>
    <row r="979" spans="1:29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17"/>
      <c r="V979" s="117"/>
      <c r="W979" s="117"/>
      <c r="X979" s="117"/>
      <c r="Y979" s="2"/>
      <c r="Z979" s="12"/>
      <c r="AA979" s="12"/>
      <c r="AB979" s="12"/>
      <c r="AC979" s="12"/>
    </row>
    <row r="980" spans="1:29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17"/>
      <c r="V980" s="117"/>
      <c r="W980" s="117"/>
      <c r="X980" s="117"/>
      <c r="Y980" s="2"/>
      <c r="Z980" s="12"/>
      <c r="AA980" s="12"/>
      <c r="AB980" s="12"/>
      <c r="AC980" s="12"/>
    </row>
    <row r="981" spans="1:29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17"/>
      <c r="V981" s="117"/>
      <c r="W981" s="117"/>
      <c r="X981" s="117"/>
      <c r="Y981" s="2"/>
      <c r="Z981" s="12"/>
      <c r="AA981" s="12"/>
      <c r="AB981" s="12"/>
      <c r="AC981" s="12"/>
    </row>
    <row r="982" spans="1:29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17"/>
      <c r="V982" s="117"/>
      <c r="W982" s="117"/>
      <c r="X982" s="117"/>
      <c r="Y982" s="2"/>
      <c r="Z982" s="12"/>
      <c r="AA982" s="12"/>
      <c r="AB982" s="12"/>
      <c r="AC982" s="12"/>
    </row>
    <row r="983" spans="1:29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17"/>
      <c r="V983" s="117"/>
      <c r="W983" s="117"/>
      <c r="X983" s="117"/>
      <c r="Y983" s="2"/>
      <c r="Z983" s="12"/>
      <c r="AA983" s="12"/>
      <c r="AB983" s="12"/>
      <c r="AC983" s="12"/>
    </row>
    <row r="984" spans="1:29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17"/>
      <c r="V984" s="117"/>
      <c r="W984" s="117"/>
      <c r="X984" s="117"/>
      <c r="Y984" s="2"/>
      <c r="Z984" s="12"/>
      <c r="AA984" s="12"/>
      <c r="AB984" s="12"/>
      <c r="AC984" s="12"/>
    </row>
    <row r="985" spans="1:29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17"/>
      <c r="V985" s="117"/>
      <c r="W985" s="117"/>
      <c r="X985" s="117"/>
      <c r="Y985" s="2"/>
      <c r="Z985" s="12"/>
      <c r="AA985" s="12"/>
      <c r="AB985" s="12"/>
      <c r="AC985" s="12"/>
    </row>
    <row r="986" spans="1:29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17"/>
      <c r="V986" s="117"/>
      <c r="W986" s="117"/>
      <c r="X986" s="117"/>
      <c r="Y986" s="2"/>
      <c r="Z986" s="12"/>
      <c r="AA986" s="12"/>
      <c r="AB986" s="12"/>
      <c r="AC986" s="12"/>
    </row>
    <row r="987" spans="1:29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17"/>
      <c r="V987" s="117"/>
      <c r="W987" s="117"/>
      <c r="X987" s="117"/>
      <c r="Y987" s="2"/>
      <c r="Z987" s="12"/>
      <c r="AA987" s="12"/>
      <c r="AB987" s="12"/>
      <c r="AC987" s="12"/>
    </row>
    <row r="988" spans="1:29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17"/>
      <c r="V988" s="117"/>
      <c r="W988" s="117"/>
      <c r="X988" s="117"/>
      <c r="Y988" s="2"/>
      <c r="Z988" s="12"/>
      <c r="AA988" s="12"/>
      <c r="AB988" s="12"/>
      <c r="AC988" s="12"/>
    </row>
    <row r="989" spans="1:29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17"/>
      <c r="V989" s="117"/>
      <c r="W989" s="117"/>
      <c r="X989" s="117"/>
      <c r="Y989" s="2"/>
      <c r="Z989" s="12"/>
      <c r="AA989" s="12"/>
      <c r="AB989" s="12"/>
      <c r="AC989" s="12"/>
    </row>
    <row r="990" spans="1:29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17"/>
      <c r="V990" s="117"/>
      <c r="W990" s="117"/>
      <c r="X990" s="117"/>
      <c r="Y990" s="2"/>
      <c r="Z990" s="12"/>
      <c r="AA990" s="12"/>
      <c r="AB990" s="12"/>
      <c r="AC990" s="12"/>
    </row>
    <row r="991" spans="1:29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17"/>
      <c r="V991" s="117"/>
      <c r="W991" s="117"/>
      <c r="X991" s="117"/>
      <c r="Y991" s="2"/>
      <c r="Z991" s="12"/>
      <c r="AA991" s="12"/>
      <c r="AB991" s="12"/>
      <c r="AC991" s="12"/>
    </row>
    <row r="992" spans="1:29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17"/>
      <c r="V992" s="117"/>
      <c r="W992" s="117"/>
      <c r="X992" s="117"/>
      <c r="Y992" s="2"/>
      <c r="Z992" s="12"/>
      <c r="AA992" s="12"/>
      <c r="AB992" s="12"/>
      <c r="AC992" s="12"/>
    </row>
    <row r="993" spans="1:29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17"/>
      <c r="V993" s="117"/>
      <c r="W993" s="117"/>
      <c r="X993" s="117"/>
      <c r="Y993" s="2"/>
      <c r="Z993" s="12"/>
      <c r="AA993" s="12"/>
      <c r="AB993" s="12"/>
      <c r="AC993" s="12"/>
    </row>
    <row r="994" spans="1:29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17"/>
      <c r="V994" s="117"/>
      <c r="W994" s="117"/>
      <c r="X994" s="117"/>
      <c r="Y994" s="2"/>
      <c r="Z994" s="12"/>
      <c r="AA994" s="12"/>
      <c r="AB994" s="12"/>
      <c r="AC994" s="12"/>
    </row>
    <row r="995" spans="1:29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17"/>
      <c r="V995" s="117"/>
      <c r="W995" s="117"/>
      <c r="X995" s="117"/>
      <c r="Y995" s="2"/>
      <c r="Z995" s="12"/>
      <c r="AA995" s="12"/>
      <c r="AB995" s="12"/>
      <c r="AC995" s="12"/>
    </row>
    <row r="996" spans="1:29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17"/>
      <c r="V996" s="117"/>
      <c r="W996" s="117"/>
      <c r="X996" s="117"/>
      <c r="Y996" s="2"/>
      <c r="Z996" s="12"/>
      <c r="AA996" s="12"/>
      <c r="AB996" s="12"/>
      <c r="AC996" s="12"/>
    </row>
    <row r="997" spans="1:29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17"/>
      <c r="V997" s="117"/>
      <c r="W997" s="117"/>
      <c r="X997" s="117"/>
      <c r="Y997" s="2"/>
      <c r="Z997" s="12"/>
      <c r="AA997" s="12"/>
      <c r="AB997" s="12"/>
      <c r="AC997" s="12"/>
    </row>
    <row r="998" spans="1:29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17"/>
      <c r="V998" s="117"/>
      <c r="W998" s="117"/>
      <c r="X998" s="117"/>
      <c r="Y998" s="2"/>
      <c r="Z998" s="12"/>
      <c r="AA998" s="12"/>
      <c r="AB998" s="12"/>
      <c r="AC998" s="12"/>
    </row>
    <row r="999" spans="1:29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17"/>
      <c r="V999" s="117"/>
      <c r="W999" s="117"/>
      <c r="X999" s="117"/>
      <c r="Y999" s="2"/>
      <c r="Z999" s="12"/>
      <c r="AA999" s="12"/>
      <c r="AB999" s="12"/>
      <c r="AC999" s="12"/>
    </row>
    <row r="1000" spans="1:29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17"/>
      <c r="V1000" s="117"/>
      <c r="W1000" s="117"/>
      <c r="X1000" s="117"/>
      <c r="Y1000" s="2"/>
      <c r="Z1000" s="12"/>
      <c r="AA1000" s="12"/>
      <c r="AB1000" s="12"/>
      <c r="AC1000" s="12"/>
    </row>
    <row r="1001" spans="1:29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17"/>
      <c r="V1001" s="117"/>
      <c r="W1001" s="117"/>
      <c r="X1001" s="117"/>
      <c r="Y1001" s="2"/>
      <c r="Z1001" s="12"/>
      <c r="AA1001" s="12"/>
      <c r="AB1001" s="12"/>
      <c r="AC1001" s="12"/>
    </row>
    <row r="1002" spans="1:29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17"/>
      <c r="V1002" s="117"/>
      <c r="W1002" s="117"/>
      <c r="X1002" s="117"/>
      <c r="Y1002" s="2"/>
      <c r="Z1002" s="12"/>
      <c r="AA1002" s="12"/>
      <c r="AB1002" s="12"/>
      <c r="AC1002" s="12"/>
    </row>
    <row r="1003" spans="1:29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17"/>
      <c r="V1003" s="117"/>
      <c r="W1003" s="117"/>
      <c r="X1003" s="117"/>
      <c r="Y1003" s="2"/>
      <c r="Z1003" s="12"/>
      <c r="AA1003" s="12"/>
      <c r="AB1003" s="12"/>
      <c r="AC1003" s="12"/>
    </row>
    <row r="1004" spans="1:29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17"/>
      <c r="V1004" s="117"/>
      <c r="W1004" s="117"/>
      <c r="X1004" s="117"/>
      <c r="Y1004" s="2"/>
      <c r="Z1004" s="12"/>
      <c r="AA1004" s="12"/>
      <c r="AB1004" s="12"/>
      <c r="AC1004" s="12"/>
    </row>
    <row r="1005" spans="1:29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17"/>
      <c r="V1005" s="117"/>
      <c r="W1005" s="117"/>
      <c r="X1005" s="117"/>
      <c r="Y1005" s="2"/>
      <c r="Z1005" s="12"/>
      <c r="AA1005" s="12"/>
      <c r="AB1005" s="12"/>
      <c r="AC1005" s="12"/>
    </row>
    <row r="1006" spans="1:29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17"/>
      <c r="V1006" s="117"/>
      <c r="W1006" s="117"/>
      <c r="X1006" s="117"/>
      <c r="Y1006" s="2"/>
      <c r="Z1006" s="12"/>
      <c r="AA1006" s="12"/>
      <c r="AB1006" s="12"/>
      <c r="AC1006" s="12"/>
    </row>
    <row r="1007" spans="1:29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17"/>
      <c r="V1007" s="117"/>
      <c r="W1007" s="117"/>
      <c r="X1007" s="117"/>
      <c r="Y1007" s="2"/>
      <c r="Z1007" s="12"/>
      <c r="AA1007" s="12"/>
      <c r="AB1007" s="12"/>
      <c r="AC1007" s="12"/>
    </row>
    <row r="1008" spans="1:29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17"/>
      <c r="V1008" s="117"/>
      <c r="W1008" s="117"/>
      <c r="X1008" s="117"/>
      <c r="Y1008" s="2"/>
      <c r="Z1008" s="12"/>
      <c r="AA1008" s="12"/>
      <c r="AB1008" s="12"/>
      <c r="AC1008" s="12"/>
    </row>
    <row r="1009" spans="1:29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17"/>
      <c r="V1009" s="117"/>
      <c r="W1009" s="117"/>
      <c r="X1009" s="117"/>
      <c r="Y1009" s="2"/>
      <c r="Z1009" s="12"/>
      <c r="AA1009" s="12"/>
      <c r="AB1009" s="12"/>
      <c r="AC1009" s="12"/>
    </row>
    <row r="1010" spans="1:29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17"/>
      <c r="V1010" s="117"/>
      <c r="W1010" s="117"/>
      <c r="X1010" s="117"/>
      <c r="Y1010" s="2"/>
      <c r="Z1010" s="12"/>
      <c r="AA1010" s="12"/>
      <c r="AB1010" s="12"/>
      <c r="AC1010" s="12"/>
    </row>
    <row r="1011" spans="1:29" ht="1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17"/>
      <c r="V1011" s="117"/>
      <c r="W1011" s="117"/>
      <c r="X1011" s="117"/>
      <c r="Y1011" s="2"/>
      <c r="Z1011" s="12"/>
      <c r="AA1011" s="12"/>
      <c r="AB1011" s="12"/>
      <c r="AC1011" s="12"/>
    </row>
    <row r="1012" spans="1:29" ht="13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17"/>
      <c r="V1012" s="117"/>
      <c r="W1012" s="117"/>
      <c r="X1012" s="117"/>
      <c r="Y1012" s="2"/>
      <c r="Z1012" s="12"/>
      <c r="AA1012" s="12"/>
      <c r="AB1012" s="12"/>
      <c r="AC1012" s="12"/>
    </row>
  </sheetData>
  <mergeCells count="17">
    <mergeCell ref="A1:A2"/>
    <mergeCell ref="B1:C1"/>
    <mergeCell ref="D1:D36"/>
    <mergeCell ref="E1:E2"/>
    <mergeCell ref="F1:G1"/>
    <mergeCell ref="H1:H36"/>
    <mergeCell ref="I1:I2"/>
    <mergeCell ref="R1:S1"/>
    <mergeCell ref="U1:U2"/>
    <mergeCell ref="V1:Y1"/>
    <mergeCell ref="J1:K1"/>
    <mergeCell ref="L1:L36"/>
    <mergeCell ref="M1:M2"/>
    <mergeCell ref="N1:O1"/>
    <mergeCell ref="P1:P36"/>
    <mergeCell ref="Q1:Q2"/>
    <mergeCell ref="T1:T36"/>
  </mergeCells>
  <phoneticPr fontId="73" type="noConversion"/>
  <conditionalFormatting sqref="G3:G44 K3:K44 O3:O44 C3:C44 S3:S44">
    <cfRule type="cellIs" dxfId="20" priority="2" operator="greaterThan">
      <formula>150</formula>
    </cfRule>
  </conditionalFormatting>
  <conditionalFormatting sqref="O3 K6 G10 G17 K29 O29 K31 G39">
    <cfRule type="cellIs" dxfId="19" priority="1" operator="greaterThan">
      <formula>150</formula>
    </cfRule>
  </conditionalFormatting>
  <conditionalFormatting sqref="X3:X1012">
    <cfRule type="expression" dxfId="18" priority="3">
      <formula>$Y3=TRUE</formula>
    </cfRule>
    <cfRule type="cellIs" dxfId="17" priority="4" operator="greaterThan">
      <formula>150</formula>
    </cfRule>
  </conditionalFormatting>
  <hyperlinks>
    <hyperlink ref="B2" r:id="rId1" xr:uid="{00000000-0004-0000-2A00-000000000000}"/>
    <hyperlink ref="F2" r:id="rId2" xr:uid="{00000000-0004-0000-2A00-000001000000}"/>
    <hyperlink ref="J2" r:id="rId3" xr:uid="{00000000-0004-0000-2A00-000002000000}"/>
    <hyperlink ref="N2" r:id="rId4" xr:uid="{00000000-0004-0000-2A00-000003000000}"/>
    <hyperlink ref="R2" r:id="rId5" xr:uid="{00000000-0004-0000-2A00-000004000000}"/>
  </hyperlinks>
  <pageMargins left="0.7" right="0.7" top="0.75" bottom="0.75" header="0.3" footer="0.3"/>
  <legacyDrawing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34.1640625" customWidth="1"/>
    <col min="4" max="4" width="4.83203125" customWidth="1"/>
    <col min="6" max="6" width="30.83203125" customWidth="1"/>
    <col min="8" max="8" width="5.1640625" customWidth="1"/>
    <col min="10" max="10" width="22.83203125" customWidth="1"/>
    <col min="12" max="12" width="4.33203125" customWidth="1"/>
    <col min="14" max="14" width="31.6640625" customWidth="1"/>
    <col min="16" max="16" width="4.83203125" customWidth="1"/>
    <col min="18" max="18" width="33.1640625" customWidth="1"/>
  </cols>
  <sheetData>
    <row r="1" spans="1:30" ht="17">
      <c r="A1" s="127"/>
      <c r="B1" s="129">
        <v>45908</v>
      </c>
      <c r="C1" s="130"/>
      <c r="D1" s="127"/>
      <c r="E1" s="127"/>
      <c r="F1" s="129">
        <v>45909</v>
      </c>
      <c r="G1" s="130"/>
      <c r="H1" s="127"/>
      <c r="I1" s="127"/>
      <c r="J1" s="129">
        <v>45910</v>
      </c>
      <c r="K1" s="130"/>
      <c r="L1" s="127"/>
      <c r="M1" s="127"/>
      <c r="N1" s="129">
        <v>45911</v>
      </c>
      <c r="O1" s="130"/>
      <c r="P1" s="127"/>
      <c r="Q1" s="127"/>
      <c r="R1" s="129">
        <v>45912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1028</v>
      </c>
      <c r="C2" s="2" t="s">
        <v>0</v>
      </c>
      <c r="D2" s="133"/>
      <c r="E2" s="128"/>
      <c r="F2" s="100" t="s">
        <v>2258</v>
      </c>
      <c r="G2" s="2" t="s">
        <v>0</v>
      </c>
      <c r="H2" s="133"/>
      <c r="I2" s="128"/>
      <c r="J2" s="100" t="s">
        <v>2259</v>
      </c>
      <c r="K2" s="2" t="s">
        <v>0</v>
      </c>
      <c r="L2" s="133"/>
      <c r="M2" s="128"/>
      <c r="N2" s="26" t="s">
        <v>2260</v>
      </c>
      <c r="O2" s="2" t="s">
        <v>0</v>
      </c>
      <c r="P2" s="133"/>
      <c r="Q2" s="128"/>
      <c r="R2" s="26" t="s">
        <v>2261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5" t="s">
        <v>1900</v>
      </c>
      <c r="C3" s="17">
        <v>145</v>
      </c>
      <c r="D3" s="133"/>
      <c r="E3" s="5" t="s">
        <v>1</v>
      </c>
      <c r="F3" s="2" t="s">
        <v>2262</v>
      </c>
      <c r="G3" s="2">
        <f>100+30+15</f>
        <v>145</v>
      </c>
      <c r="H3" s="133"/>
      <c r="I3" s="5" t="s">
        <v>1</v>
      </c>
      <c r="J3" s="2"/>
      <c r="K3" s="2"/>
      <c r="L3" s="133"/>
      <c r="M3" s="5" t="s">
        <v>1</v>
      </c>
      <c r="N3" s="2" t="s">
        <v>2263</v>
      </c>
      <c r="O3" s="2">
        <v>125</v>
      </c>
      <c r="P3" s="133"/>
      <c r="Q3" s="5" t="s">
        <v>1</v>
      </c>
      <c r="R3" s="2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18" t="s">
        <v>2</v>
      </c>
      <c r="J4" s="2" t="s">
        <v>2264</v>
      </c>
      <c r="K4" s="25">
        <f>98+138</f>
        <v>236</v>
      </c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 t="s">
        <v>2265</v>
      </c>
      <c r="C5" s="2">
        <v>140</v>
      </c>
      <c r="D5" s="133"/>
      <c r="E5" s="5" t="s">
        <v>3</v>
      </c>
      <c r="F5" s="2" t="s">
        <v>72</v>
      </c>
      <c r="G5" s="2"/>
      <c r="H5" s="133"/>
      <c r="I5" s="5" t="s">
        <v>3</v>
      </c>
      <c r="J5" s="2" t="s">
        <v>72</v>
      </c>
      <c r="K5" s="2"/>
      <c r="L5" s="133"/>
      <c r="M5" s="5" t="s">
        <v>3</v>
      </c>
      <c r="N5" s="4" t="s">
        <v>72</v>
      </c>
      <c r="O5" s="2"/>
      <c r="P5" s="133"/>
      <c r="Q5" s="5" t="s">
        <v>3</v>
      </c>
      <c r="R5" s="2" t="s">
        <v>2266</v>
      </c>
      <c r="S5" s="2">
        <v>145</v>
      </c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 t="s">
        <v>2267</v>
      </c>
      <c r="C8" s="2">
        <v>145</v>
      </c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5" t="s">
        <v>1900</v>
      </c>
      <c r="C10" s="17">
        <v>145</v>
      </c>
      <c r="D10" s="133"/>
      <c r="E10" s="5" t="s">
        <v>8</v>
      </c>
      <c r="F10" s="2" t="s">
        <v>2262</v>
      </c>
      <c r="G10" s="2">
        <f>100+30+15</f>
        <v>145</v>
      </c>
      <c r="H10" s="133"/>
      <c r="I10" s="5" t="s">
        <v>8</v>
      </c>
      <c r="J10" s="2" t="s">
        <v>2268</v>
      </c>
      <c r="K10" s="2">
        <v>128</v>
      </c>
      <c r="L10" s="133"/>
      <c r="M10" s="5" t="s">
        <v>8</v>
      </c>
      <c r="N10" s="2" t="s">
        <v>2269</v>
      </c>
      <c r="O10" s="2">
        <v>145</v>
      </c>
      <c r="P10" s="133"/>
      <c r="Q10" s="5" t="s">
        <v>8</v>
      </c>
      <c r="R10" s="2" t="s">
        <v>2270</v>
      </c>
      <c r="S10" s="2">
        <v>145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 t="s">
        <v>2271</v>
      </c>
      <c r="K11" s="2">
        <v>126</v>
      </c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2272</v>
      </c>
      <c r="C13" s="17">
        <v>145</v>
      </c>
      <c r="D13" s="133"/>
      <c r="E13" s="5" t="s">
        <v>11</v>
      </c>
      <c r="F13" s="2" t="s">
        <v>2273</v>
      </c>
      <c r="G13" s="2">
        <v>130</v>
      </c>
      <c r="H13" s="133"/>
      <c r="I13" s="5" t="s">
        <v>11</v>
      </c>
      <c r="J13" s="2" t="s">
        <v>2274</v>
      </c>
      <c r="K13" s="25">
        <v>196</v>
      </c>
      <c r="L13" s="133"/>
      <c r="M13" s="5" t="s">
        <v>11</v>
      </c>
      <c r="N13" s="2" t="s">
        <v>2275</v>
      </c>
      <c r="O13" s="2">
        <v>65</v>
      </c>
      <c r="P13" s="133"/>
      <c r="Q13" s="5" t="s">
        <v>11</v>
      </c>
      <c r="R13" s="2" t="s">
        <v>2276</v>
      </c>
      <c r="S13" s="2">
        <v>125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 t="s">
        <v>2265</v>
      </c>
      <c r="C14" s="2">
        <v>140</v>
      </c>
      <c r="D14" s="133"/>
      <c r="E14" s="5" t="s">
        <v>12</v>
      </c>
      <c r="F14" s="2" t="s">
        <v>2277</v>
      </c>
      <c r="G14" s="2">
        <v>150</v>
      </c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2278</v>
      </c>
      <c r="C17" s="2">
        <v>150</v>
      </c>
      <c r="D17" s="133"/>
      <c r="E17" s="5" t="s">
        <v>15</v>
      </c>
      <c r="F17" s="2" t="s">
        <v>681</v>
      </c>
      <c r="G17" s="2">
        <v>100</v>
      </c>
      <c r="H17" s="133"/>
      <c r="I17" s="5" t="s">
        <v>15</v>
      </c>
      <c r="J17" s="2"/>
      <c r="K17" s="2"/>
      <c r="L17" s="133"/>
      <c r="M17" s="18" t="s">
        <v>15</v>
      </c>
      <c r="N17" s="2" t="s">
        <v>2279</v>
      </c>
      <c r="O17" s="2">
        <v>75</v>
      </c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1900</v>
      </c>
      <c r="C18" s="17">
        <v>145</v>
      </c>
      <c r="D18" s="133"/>
      <c r="E18" s="18" t="s">
        <v>16</v>
      </c>
      <c r="F18" s="2" t="s">
        <v>2277</v>
      </c>
      <c r="G18" s="2">
        <v>150</v>
      </c>
      <c r="H18" s="133"/>
      <c r="I18" s="5" t="s">
        <v>16</v>
      </c>
      <c r="J18" s="2" t="s">
        <v>2280</v>
      </c>
      <c r="K18" s="2">
        <v>118</v>
      </c>
      <c r="L18" s="133"/>
      <c r="M18" s="5" t="s">
        <v>16</v>
      </c>
      <c r="N18" s="2" t="s">
        <v>2281</v>
      </c>
      <c r="O18" s="2">
        <v>125</v>
      </c>
      <c r="P18" s="133"/>
      <c r="Q18" s="5" t="s">
        <v>16</v>
      </c>
      <c r="R18" s="2" t="s">
        <v>466</v>
      </c>
      <c r="S18" s="2">
        <v>130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 t="s">
        <v>2282</v>
      </c>
      <c r="O19" s="2">
        <v>75</v>
      </c>
      <c r="P19" s="133"/>
      <c r="Q19" s="18" t="s">
        <v>17</v>
      </c>
      <c r="R19" s="2" t="s">
        <v>2283</v>
      </c>
      <c r="S19" s="2">
        <v>150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2284</v>
      </c>
      <c r="C20" s="25">
        <v>180</v>
      </c>
      <c r="D20" s="133"/>
      <c r="E20" s="5" t="s">
        <v>18</v>
      </c>
      <c r="F20" s="2" t="s">
        <v>2285</v>
      </c>
      <c r="G20" s="2">
        <v>130</v>
      </c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2286</v>
      </c>
      <c r="C21" s="2">
        <v>140</v>
      </c>
      <c r="D21" s="133"/>
      <c r="E21" s="5" t="s">
        <v>19</v>
      </c>
      <c r="F21" s="2" t="s">
        <v>2277</v>
      </c>
      <c r="G21" s="2">
        <v>150</v>
      </c>
      <c r="H21" s="133"/>
      <c r="I21" s="5" t="s">
        <v>19</v>
      </c>
      <c r="J21" s="2" t="s">
        <v>2287</v>
      </c>
      <c r="K21" s="2">
        <f>68+68</f>
        <v>136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/>
      <c r="C22" s="2">
        <v>145</v>
      </c>
      <c r="D22" s="133"/>
      <c r="E22" s="5" t="s">
        <v>20</v>
      </c>
      <c r="F22" s="2" t="s">
        <v>2288</v>
      </c>
      <c r="G22" s="2">
        <v>135</v>
      </c>
      <c r="H22" s="133"/>
      <c r="I22" s="5" t="s">
        <v>20</v>
      </c>
      <c r="J22" s="2" t="s">
        <v>2289</v>
      </c>
      <c r="K22" s="2">
        <v>128</v>
      </c>
      <c r="L22" s="133"/>
      <c r="M22" s="5" t="s">
        <v>20</v>
      </c>
      <c r="N22" s="2" t="s">
        <v>2263</v>
      </c>
      <c r="O22" s="2">
        <v>125</v>
      </c>
      <c r="P22" s="133"/>
      <c r="Q22" s="5" t="s">
        <v>20</v>
      </c>
      <c r="R22" s="2" t="s">
        <v>2290</v>
      </c>
      <c r="S22" s="2">
        <v>145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 t="s">
        <v>2291</v>
      </c>
      <c r="C23" s="2">
        <v>150</v>
      </c>
      <c r="D23" s="133"/>
      <c r="E23" s="5" t="s">
        <v>21</v>
      </c>
      <c r="F23" s="2" t="s">
        <v>2292</v>
      </c>
      <c r="G23" s="2">
        <v>100</v>
      </c>
      <c r="H23" s="133"/>
      <c r="I23" s="5" t="s">
        <v>21</v>
      </c>
      <c r="J23" s="2" t="s">
        <v>2293</v>
      </c>
      <c r="K23" s="2">
        <v>98</v>
      </c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 t="s">
        <v>2262</v>
      </c>
      <c r="G24" s="2">
        <f>100+30+15</f>
        <v>145</v>
      </c>
      <c r="H24" s="133"/>
      <c r="I24" s="5" t="s">
        <v>22</v>
      </c>
      <c r="J24" s="2" t="s">
        <v>52</v>
      </c>
      <c r="K24" s="2"/>
      <c r="L24" s="133"/>
      <c r="M24" s="5" t="s">
        <v>22</v>
      </c>
      <c r="N24" s="2" t="s">
        <v>52</v>
      </c>
      <c r="O24" s="2"/>
      <c r="P24" s="133"/>
      <c r="Q24" s="5" t="s">
        <v>22</v>
      </c>
      <c r="R24" s="2" t="s">
        <v>2294</v>
      </c>
      <c r="S24" s="25">
        <f>80+55+40</f>
        <v>175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2295</v>
      </c>
      <c r="C25" s="2">
        <v>140</v>
      </c>
      <c r="D25" s="133"/>
      <c r="E25" s="5" t="s">
        <v>23</v>
      </c>
      <c r="F25" s="2" t="s">
        <v>2277</v>
      </c>
      <c r="G25" s="2">
        <v>150</v>
      </c>
      <c r="H25" s="133"/>
      <c r="I25" s="5" t="s">
        <v>23</v>
      </c>
      <c r="J25" s="2" t="s">
        <v>2296</v>
      </c>
      <c r="K25" s="25">
        <v>156</v>
      </c>
      <c r="L25" s="133"/>
      <c r="M25" s="5" t="s">
        <v>23</v>
      </c>
      <c r="N25" s="2" t="s">
        <v>2297</v>
      </c>
      <c r="O25" s="2">
        <v>145</v>
      </c>
      <c r="P25" s="133"/>
      <c r="Q25" s="5" t="s">
        <v>23</v>
      </c>
      <c r="R25" s="2" t="s">
        <v>2298</v>
      </c>
      <c r="S25" s="2">
        <v>120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5" t="s">
        <v>2265</v>
      </c>
      <c r="C26" s="17">
        <v>140</v>
      </c>
      <c r="D26" s="133"/>
      <c r="E26" s="5" t="s">
        <v>24</v>
      </c>
      <c r="F26" s="2" t="s">
        <v>2299</v>
      </c>
      <c r="G26" s="2">
        <v>110</v>
      </c>
      <c r="H26" s="133"/>
      <c r="I26" s="5" t="s">
        <v>24</v>
      </c>
      <c r="J26" s="5" t="s">
        <v>2289</v>
      </c>
      <c r="K26" s="17">
        <v>128</v>
      </c>
      <c r="L26" s="133"/>
      <c r="M26" s="5" t="s">
        <v>24</v>
      </c>
      <c r="N26" s="2" t="s">
        <v>2269</v>
      </c>
      <c r="O26" s="2">
        <v>145</v>
      </c>
      <c r="P26" s="133"/>
      <c r="Q26" s="5" t="s">
        <v>24</v>
      </c>
      <c r="R26" s="2" t="s">
        <v>2300</v>
      </c>
      <c r="S26" s="2">
        <v>120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2286</v>
      </c>
      <c r="C27" s="2">
        <v>140</v>
      </c>
      <c r="D27" s="133"/>
      <c r="E27" s="5" t="s">
        <v>25</v>
      </c>
      <c r="F27" s="2" t="s">
        <v>2273</v>
      </c>
      <c r="G27" s="2">
        <v>130</v>
      </c>
      <c r="H27" s="133"/>
      <c r="I27" s="5" t="s">
        <v>25</v>
      </c>
      <c r="J27" s="2" t="s">
        <v>2301</v>
      </c>
      <c r="K27" s="2">
        <v>138</v>
      </c>
      <c r="L27" s="133"/>
      <c r="M27" s="5" t="s">
        <v>25</v>
      </c>
      <c r="N27" s="5" t="s">
        <v>2297</v>
      </c>
      <c r="O27" s="17">
        <v>145</v>
      </c>
      <c r="P27" s="133"/>
      <c r="Q27" s="5" t="s">
        <v>25</v>
      </c>
      <c r="R27" s="2" t="s">
        <v>2276</v>
      </c>
      <c r="S27" s="2">
        <v>125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2302</v>
      </c>
      <c r="C29" s="2">
        <v>140</v>
      </c>
      <c r="D29" s="133"/>
      <c r="E29" s="5" t="s">
        <v>27</v>
      </c>
      <c r="F29" s="2" t="s">
        <v>2299</v>
      </c>
      <c r="G29" s="2">
        <v>110</v>
      </c>
      <c r="H29" s="133"/>
      <c r="I29" s="5" t="s">
        <v>27</v>
      </c>
      <c r="J29" s="2" t="s">
        <v>2303</v>
      </c>
      <c r="K29" s="2">
        <v>128</v>
      </c>
      <c r="L29" s="133"/>
      <c r="M29" s="5" t="s">
        <v>27</v>
      </c>
      <c r="N29" s="2" t="s">
        <v>2281</v>
      </c>
      <c r="O29" s="2">
        <v>125</v>
      </c>
      <c r="P29" s="133"/>
      <c r="Q29" s="5" t="s">
        <v>27</v>
      </c>
      <c r="R29" s="2" t="s">
        <v>2270</v>
      </c>
      <c r="S29" s="2">
        <v>145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5" t="s">
        <v>2265</v>
      </c>
      <c r="C30" s="17">
        <v>140</v>
      </c>
      <c r="D30" s="133"/>
      <c r="E30" s="5" t="s">
        <v>28</v>
      </c>
      <c r="F30" s="2" t="s">
        <v>2304</v>
      </c>
      <c r="G30" s="2">
        <v>135</v>
      </c>
      <c r="H30" s="133"/>
      <c r="I30" s="5" t="s">
        <v>28</v>
      </c>
      <c r="J30" s="2" t="s">
        <v>2305</v>
      </c>
      <c r="K30" s="2">
        <v>128</v>
      </c>
      <c r="L30" s="133"/>
      <c r="M30" s="5" t="s">
        <v>28</v>
      </c>
      <c r="N30" s="2" t="s">
        <v>72</v>
      </c>
      <c r="O30" s="2"/>
      <c r="P30" s="133"/>
      <c r="Q30" s="5" t="s">
        <v>28</v>
      </c>
      <c r="R30" s="2" t="s">
        <v>2290</v>
      </c>
      <c r="S30" s="2">
        <v>145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2306</v>
      </c>
      <c r="C31" s="25">
        <v>160</v>
      </c>
      <c r="D31" s="133"/>
      <c r="E31" s="5" t="s">
        <v>29</v>
      </c>
      <c r="F31" s="2" t="s">
        <v>2304</v>
      </c>
      <c r="G31" s="2">
        <v>135</v>
      </c>
      <c r="H31" s="133"/>
      <c r="I31" s="5" t="s">
        <v>29</v>
      </c>
      <c r="J31" s="2" t="s">
        <v>2307</v>
      </c>
      <c r="K31" s="2">
        <v>128</v>
      </c>
      <c r="L31" s="133"/>
      <c r="M31" s="5" t="s">
        <v>29</v>
      </c>
      <c r="N31" s="2" t="s">
        <v>2308</v>
      </c>
      <c r="O31" s="2">
        <v>120</v>
      </c>
      <c r="P31" s="133"/>
      <c r="Q31" s="5" t="s">
        <v>29</v>
      </c>
      <c r="R31" s="2" t="s">
        <v>2309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2310</v>
      </c>
      <c r="C32" s="2">
        <v>145</v>
      </c>
      <c r="D32" s="133"/>
      <c r="E32" s="5" t="s">
        <v>30</v>
      </c>
      <c r="F32" s="2" t="s">
        <v>2311</v>
      </c>
      <c r="G32" s="2">
        <v>145</v>
      </c>
      <c r="H32" s="133"/>
      <c r="I32" s="5" t="s">
        <v>30</v>
      </c>
      <c r="J32" s="2" t="s">
        <v>2312</v>
      </c>
      <c r="K32" s="2">
        <v>126</v>
      </c>
      <c r="L32" s="133"/>
      <c r="M32" s="5" t="s">
        <v>30</v>
      </c>
      <c r="N32" s="2" t="s">
        <v>2269</v>
      </c>
      <c r="O32" s="2">
        <v>145</v>
      </c>
      <c r="P32" s="133"/>
      <c r="Q32" s="5" t="s">
        <v>30</v>
      </c>
      <c r="R32" s="2" t="s">
        <v>2313</v>
      </c>
      <c r="S32" s="2">
        <v>150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/>
      <c r="C33" s="17"/>
      <c r="D33" s="133"/>
      <c r="E33" s="2" t="s">
        <v>32</v>
      </c>
      <c r="F33" s="2" t="s">
        <v>1301</v>
      </c>
      <c r="G33" s="2"/>
      <c r="H33" s="133"/>
      <c r="I33" s="2" t="s">
        <v>32</v>
      </c>
      <c r="J33" s="2" t="s">
        <v>1301</v>
      </c>
      <c r="K33" s="2"/>
      <c r="L33" s="133"/>
      <c r="M33" s="2" t="s">
        <v>32</v>
      </c>
      <c r="N33" s="2" t="s">
        <v>1301</v>
      </c>
      <c r="O33" s="2"/>
      <c r="P33" s="133"/>
      <c r="Q33" s="2" t="s">
        <v>32</v>
      </c>
      <c r="R33" s="2" t="s">
        <v>1301</v>
      </c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/>
      <c r="C34" s="2"/>
      <c r="D34" s="133"/>
      <c r="E34" s="2" t="s">
        <v>33</v>
      </c>
      <c r="F34" s="5" t="s">
        <v>2314</v>
      </c>
      <c r="G34" s="19">
        <v>140</v>
      </c>
      <c r="H34" s="133"/>
      <c r="I34" s="2" t="s">
        <v>33</v>
      </c>
      <c r="J34" s="2" t="s">
        <v>2296</v>
      </c>
      <c r="K34" s="25">
        <v>156</v>
      </c>
      <c r="L34" s="133"/>
      <c r="M34" s="2" t="s">
        <v>33</v>
      </c>
      <c r="N34" s="2" t="s">
        <v>2315</v>
      </c>
      <c r="O34" s="2">
        <v>150</v>
      </c>
      <c r="P34" s="133"/>
      <c r="Q34" s="2" t="s">
        <v>33</v>
      </c>
      <c r="R34" s="2" t="s">
        <v>2316</v>
      </c>
      <c r="S34" s="25">
        <v>155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2317</v>
      </c>
      <c r="C35" s="2">
        <v>130</v>
      </c>
      <c r="D35" s="133"/>
      <c r="E35" s="2" t="s">
        <v>34</v>
      </c>
      <c r="F35" s="2" t="s">
        <v>2318</v>
      </c>
      <c r="G35" s="2">
        <v>135</v>
      </c>
      <c r="H35" s="133"/>
      <c r="I35" s="2" t="s">
        <v>34</v>
      </c>
      <c r="J35" s="2" t="s">
        <v>2319</v>
      </c>
      <c r="K35" s="2">
        <v>128</v>
      </c>
      <c r="L35" s="133"/>
      <c r="M35" s="2" t="s">
        <v>34</v>
      </c>
      <c r="N35" s="2" t="s">
        <v>1355</v>
      </c>
      <c r="O35" s="2"/>
      <c r="P35" s="133"/>
      <c r="Q35" s="2" t="s">
        <v>34</v>
      </c>
      <c r="R35" s="2" t="s">
        <v>466</v>
      </c>
      <c r="S35" s="2">
        <v>130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2265</v>
      </c>
      <c r="C36" s="17">
        <v>140</v>
      </c>
      <c r="D36" s="128"/>
      <c r="E36" s="2" t="s">
        <v>35</v>
      </c>
      <c r="F36" s="2" t="s">
        <v>2320</v>
      </c>
      <c r="G36" s="2">
        <v>135</v>
      </c>
      <c r="H36" s="128"/>
      <c r="I36" s="2" t="s">
        <v>35</v>
      </c>
      <c r="J36" s="2" t="s">
        <v>2319</v>
      </c>
      <c r="K36" s="2">
        <v>128</v>
      </c>
      <c r="L36" s="128"/>
      <c r="M36" s="2" t="s">
        <v>35</v>
      </c>
      <c r="N36" s="2" t="s">
        <v>2269</v>
      </c>
      <c r="O36" s="2">
        <v>145</v>
      </c>
      <c r="P36" s="128"/>
      <c r="Q36" s="2" t="s">
        <v>35</v>
      </c>
      <c r="R36" s="2" t="s">
        <v>2321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2265</v>
      </c>
      <c r="C37" s="17">
        <v>140</v>
      </c>
      <c r="D37" s="11"/>
      <c r="E37" s="2" t="s">
        <v>36</v>
      </c>
      <c r="F37" s="5" t="s">
        <v>2320</v>
      </c>
      <c r="G37" s="2">
        <v>135</v>
      </c>
      <c r="H37" s="11"/>
      <c r="I37" s="2" t="s">
        <v>36</v>
      </c>
      <c r="J37" s="2" t="s">
        <v>2289</v>
      </c>
      <c r="K37" s="2">
        <v>128</v>
      </c>
      <c r="L37" s="11"/>
      <c r="M37" s="2" t="s">
        <v>36</v>
      </c>
      <c r="N37" s="2" t="s">
        <v>2269</v>
      </c>
      <c r="O37" s="2">
        <v>145</v>
      </c>
      <c r="P37" s="11"/>
      <c r="Q37" s="2" t="s">
        <v>36</v>
      </c>
      <c r="R37" s="2" t="s">
        <v>2322</v>
      </c>
      <c r="S37" s="2">
        <v>145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2265</v>
      </c>
      <c r="C38" s="2">
        <v>140</v>
      </c>
      <c r="D38" s="11"/>
      <c r="E38" s="2" t="s">
        <v>42</v>
      </c>
      <c r="F38" s="2" t="s">
        <v>2323</v>
      </c>
      <c r="G38" s="2">
        <v>145</v>
      </c>
      <c r="H38" s="11"/>
      <c r="I38" s="2" t="s">
        <v>42</v>
      </c>
      <c r="J38" s="2" t="s">
        <v>2289</v>
      </c>
      <c r="K38" s="2">
        <v>128</v>
      </c>
      <c r="L38" s="11"/>
      <c r="M38" s="2" t="s">
        <v>42</v>
      </c>
      <c r="N38" s="2" t="s">
        <v>2324</v>
      </c>
      <c r="O38" s="2">
        <v>80</v>
      </c>
      <c r="P38" s="11"/>
      <c r="Q38" s="2" t="s">
        <v>42</v>
      </c>
      <c r="R38" s="2" t="s">
        <v>2321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2265</v>
      </c>
      <c r="C39" s="2">
        <v>140</v>
      </c>
      <c r="D39" s="11"/>
      <c r="E39" s="2" t="s">
        <v>57</v>
      </c>
      <c r="F39" s="2" t="s">
        <v>2320</v>
      </c>
      <c r="G39" s="2">
        <v>135</v>
      </c>
      <c r="H39" s="11"/>
      <c r="I39" s="2" t="s">
        <v>57</v>
      </c>
      <c r="J39" s="2" t="s">
        <v>2289</v>
      </c>
      <c r="K39" s="2">
        <v>128</v>
      </c>
      <c r="L39" s="11"/>
      <c r="M39" s="2" t="s">
        <v>57</v>
      </c>
      <c r="N39" s="2" t="s">
        <v>2263</v>
      </c>
      <c r="O39" s="2">
        <v>125</v>
      </c>
      <c r="P39" s="11"/>
      <c r="Q39" s="2" t="s">
        <v>57</v>
      </c>
      <c r="R39" s="2" t="s">
        <v>2322</v>
      </c>
      <c r="S39" s="2">
        <v>145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1" t="s">
        <v>58</v>
      </c>
      <c r="B40" s="2" t="s">
        <v>2265</v>
      </c>
      <c r="C40" s="2">
        <v>140</v>
      </c>
      <c r="D40" s="11"/>
      <c r="E40" s="2" t="s">
        <v>58</v>
      </c>
      <c r="F40" s="2" t="s">
        <v>2325</v>
      </c>
      <c r="G40" s="2">
        <v>125</v>
      </c>
      <c r="H40" s="11"/>
      <c r="I40" s="2" t="s">
        <v>58</v>
      </c>
      <c r="J40" s="2" t="s">
        <v>2287</v>
      </c>
      <c r="K40" s="2">
        <v>136</v>
      </c>
      <c r="L40" s="11"/>
      <c r="M40" s="2" t="s">
        <v>58</v>
      </c>
      <c r="N40" s="2" t="s">
        <v>2308</v>
      </c>
      <c r="O40" s="2">
        <v>120</v>
      </c>
      <c r="P40" s="11"/>
      <c r="Q40" s="2" t="s">
        <v>58</v>
      </c>
      <c r="R40" s="2" t="s">
        <v>2326</v>
      </c>
      <c r="S40" s="2">
        <v>130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2327</v>
      </c>
      <c r="C41" s="2">
        <f>115+30</f>
        <v>145</v>
      </c>
      <c r="D41" s="11"/>
      <c r="E41" s="2" t="s">
        <v>43</v>
      </c>
      <c r="F41" s="2" t="s">
        <v>2328</v>
      </c>
      <c r="G41" s="2">
        <v>145</v>
      </c>
      <c r="H41" s="11"/>
      <c r="I41" s="2" t="s">
        <v>43</v>
      </c>
      <c r="J41" s="2" t="s">
        <v>2329</v>
      </c>
      <c r="K41" s="25">
        <f>98+58</f>
        <v>156</v>
      </c>
      <c r="L41" s="11"/>
      <c r="M41" s="2" t="s">
        <v>43</v>
      </c>
      <c r="N41" s="2" t="s">
        <v>2330</v>
      </c>
      <c r="O41" s="2">
        <f>70+40+25+10</f>
        <v>145</v>
      </c>
      <c r="P41" s="11"/>
      <c r="Q41" s="2" t="s">
        <v>43</v>
      </c>
      <c r="R41" s="2" t="s">
        <v>2331</v>
      </c>
      <c r="S41" s="2">
        <f>55+40+40</f>
        <v>135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2" t="s">
        <v>2255</v>
      </c>
      <c r="B42" s="5" t="s">
        <v>2265</v>
      </c>
      <c r="C42" s="2">
        <v>140</v>
      </c>
      <c r="D42" s="11"/>
      <c r="E42" s="2" t="s">
        <v>2255</v>
      </c>
      <c r="F42" s="2" t="s">
        <v>2332</v>
      </c>
      <c r="G42" s="2">
        <v>125</v>
      </c>
      <c r="H42" s="11"/>
      <c r="I42" s="2" t="s">
        <v>2255</v>
      </c>
      <c r="J42" s="2" t="s">
        <v>2289</v>
      </c>
      <c r="K42" s="2">
        <v>128</v>
      </c>
      <c r="L42" s="11"/>
      <c r="M42" s="2" t="s">
        <v>2255</v>
      </c>
      <c r="N42" s="2" t="s">
        <v>2333</v>
      </c>
      <c r="O42" s="2">
        <v>135</v>
      </c>
      <c r="P42" s="11"/>
      <c r="Q42" s="2" t="s">
        <v>2255</v>
      </c>
      <c r="R42" s="2" t="s">
        <v>2321</v>
      </c>
      <c r="S42" s="2">
        <v>150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2" t="s">
        <v>2334</v>
      </c>
      <c r="B43" s="2" t="s">
        <v>2335</v>
      </c>
      <c r="C43" s="2">
        <v>115</v>
      </c>
      <c r="D43" s="12"/>
      <c r="E43" s="2" t="s">
        <v>2334</v>
      </c>
      <c r="F43" s="2" t="s">
        <v>2288</v>
      </c>
      <c r="G43" s="4">
        <v>115</v>
      </c>
      <c r="H43" s="12"/>
      <c r="I43" s="2" t="s">
        <v>2334</v>
      </c>
      <c r="J43" s="2" t="s">
        <v>2305</v>
      </c>
      <c r="K43" s="2">
        <v>128</v>
      </c>
      <c r="L43" s="12"/>
      <c r="M43" s="2" t="s">
        <v>2334</v>
      </c>
      <c r="N43" s="2" t="s">
        <v>2336</v>
      </c>
      <c r="O43" s="2">
        <v>135</v>
      </c>
      <c r="P43" s="12"/>
      <c r="Q43" s="2" t="s">
        <v>2334</v>
      </c>
      <c r="R43" s="2" t="s">
        <v>2337</v>
      </c>
      <c r="S43" s="2">
        <v>140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37</v>
      </c>
      <c r="B44" s="12"/>
      <c r="C44" s="12">
        <f>SUM((C1:C43))</f>
        <v>4005</v>
      </c>
      <c r="D44" s="12"/>
      <c r="E44" s="12" t="s">
        <v>37</v>
      </c>
      <c r="F44" s="12"/>
      <c r="G44" s="12">
        <f>SUM((G1:G43))</f>
        <v>3730</v>
      </c>
      <c r="H44" s="12"/>
      <c r="I44" s="12" t="s">
        <v>37</v>
      </c>
      <c r="J44" s="12"/>
      <c r="K44" s="12">
        <f>SUM((K1:K43))</f>
        <v>3442</v>
      </c>
      <c r="L44" s="12"/>
      <c r="M44" s="12" t="s">
        <v>37</v>
      </c>
      <c r="N44" s="12"/>
      <c r="O44" s="12">
        <f>SUM((O1:O43))</f>
        <v>2740</v>
      </c>
      <c r="P44" s="12"/>
      <c r="Q44" s="12" t="s">
        <v>37</v>
      </c>
      <c r="R44" s="12"/>
      <c r="S44" s="12">
        <f>SUM((S1:S43))</f>
        <v>3400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38</v>
      </c>
      <c r="B45" s="12"/>
      <c r="C45" s="12">
        <v>3890</v>
      </c>
      <c r="D45" s="12"/>
      <c r="E45" s="12" t="s">
        <v>38</v>
      </c>
      <c r="F45" s="12"/>
      <c r="G45" s="12">
        <v>3620</v>
      </c>
      <c r="H45" s="12"/>
      <c r="I45" s="12" t="s">
        <v>38</v>
      </c>
      <c r="J45" s="12"/>
      <c r="K45" s="12">
        <v>3568</v>
      </c>
      <c r="L45" s="12"/>
      <c r="M45" s="12" t="s">
        <v>38</v>
      </c>
      <c r="N45" s="12"/>
      <c r="O45" s="12">
        <v>2720</v>
      </c>
      <c r="P45" s="12"/>
      <c r="Q45" s="12" t="s">
        <v>38</v>
      </c>
      <c r="R45" s="12"/>
      <c r="S45" s="12">
        <v>3450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39</v>
      </c>
      <c r="B46" s="12"/>
      <c r="C46" s="12">
        <f>SUMIF(C3:C43, "&gt;150")-COUNTIF(C3:C43, "&gt;150")*150</f>
        <v>40</v>
      </c>
      <c r="D46" s="12"/>
      <c r="E46" s="12" t="s">
        <v>39</v>
      </c>
      <c r="F46" s="12"/>
      <c r="G46" s="12">
        <f>SUMIF(G3:G42, "&gt;150")-COUNTIF(G3:G42, "&gt;150")*150</f>
        <v>0</v>
      </c>
      <c r="H46" s="12"/>
      <c r="I46" s="12" t="s">
        <v>39</v>
      </c>
      <c r="J46" s="12"/>
      <c r="K46" s="12">
        <f>SUMIF(K3:K43, "&gt;150")-COUNTIF(K3:K43, "&gt;150")*150</f>
        <v>150</v>
      </c>
      <c r="L46" s="12"/>
      <c r="M46" s="12" t="s">
        <v>39</v>
      </c>
      <c r="N46" s="12"/>
      <c r="O46" s="12">
        <f>SUMIF(O3:O43, "&gt;150")-COUNTIF(O3:O43, "&gt;150")*150</f>
        <v>0</v>
      </c>
      <c r="P46" s="12"/>
      <c r="Q46" s="12" t="s">
        <v>39</v>
      </c>
      <c r="R46" s="12"/>
      <c r="S46" s="12">
        <f>SUMIF(S3:S43, "&gt;150")-COUNTIF(S3:S43, "&gt;150")*150</f>
        <v>30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 t="s">
        <v>40</v>
      </c>
      <c r="B47" s="12"/>
      <c r="C47" s="12">
        <f>C45-C46</f>
        <v>3850</v>
      </c>
      <c r="D47" s="12"/>
      <c r="E47" s="12" t="s">
        <v>40</v>
      </c>
      <c r="F47" s="12"/>
      <c r="G47" s="12">
        <f>G45-G46</f>
        <v>3620</v>
      </c>
      <c r="H47" s="12"/>
      <c r="I47" s="12" t="s">
        <v>40</v>
      </c>
      <c r="J47" s="12"/>
      <c r="K47" s="12">
        <f>K45-K46</f>
        <v>3418</v>
      </c>
      <c r="L47" s="12"/>
      <c r="M47" s="12" t="s">
        <v>40</v>
      </c>
      <c r="N47" s="12"/>
      <c r="O47" s="12">
        <f>O45-O46</f>
        <v>2720</v>
      </c>
      <c r="P47" s="12"/>
      <c r="Q47" s="12" t="s">
        <v>40</v>
      </c>
      <c r="R47" s="12"/>
      <c r="S47" s="12">
        <f>S45-S46</f>
        <v>3420</v>
      </c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 t="s">
        <v>500</v>
      </c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K3:K44 O3:O44 S3:S44 C3:C44 G3:G44">
    <cfRule type="cellIs" dxfId="16" priority="2" operator="greaterThan">
      <formula>150</formula>
    </cfRule>
  </conditionalFormatting>
  <conditionalFormatting sqref="O3 K21 O22 K29 S30 S32">
    <cfRule type="cellIs" dxfId="15" priority="1" operator="greaterThan">
      <formula>150</formula>
    </cfRule>
  </conditionalFormatting>
  <hyperlinks>
    <hyperlink ref="B2" r:id="rId1" xr:uid="{00000000-0004-0000-2B00-000000000000}"/>
    <hyperlink ref="F2" r:id="rId2" xr:uid="{00000000-0004-0000-2B00-000001000000}"/>
    <hyperlink ref="J2" r:id="rId3" xr:uid="{00000000-0004-0000-2B00-000002000000}"/>
    <hyperlink ref="N2" r:id="rId4" xr:uid="{00000000-0004-0000-2B00-000003000000}"/>
    <hyperlink ref="R2" r:id="rId5" xr:uid="{00000000-0004-0000-2B00-000004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AD1011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30.83203125" customWidth="1"/>
    <col min="8" max="8" width="5.1640625" customWidth="1"/>
    <col min="10" max="10" width="28.1640625" customWidth="1"/>
    <col min="12" max="12" width="4.33203125" customWidth="1"/>
    <col min="14" max="14" width="41.6640625" customWidth="1"/>
    <col min="16" max="16" width="4.83203125" customWidth="1"/>
    <col min="18" max="18" width="38.33203125" customWidth="1"/>
  </cols>
  <sheetData>
    <row r="1" spans="1:30" ht="17">
      <c r="A1" s="127"/>
      <c r="B1" s="129">
        <v>45915</v>
      </c>
      <c r="C1" s="130"/>
      <c r="D1" s="127"/>
      <c r="E1" s="127"/>
      <c r="F1" s="129">
        <v>45916</v>
      </c>
      <c r="G1" s="130"/>
      <c r="H1" s="127"/>
      <c r="I1" s="127"/>
      <c r="J1" s="129">
        <v>45917</v>
      </c>
      <c r="K1" s="130"/>
      <c r="L1" s="127"/>
      <c r="M1" s="127"/>
      <c r="N1" s="129">
        <v>45918</v>
      </c>
      <c r="O1" s="130"/>
      <c r="P1" s="127"/>
      <c r="Q1" s="127"/>
      <c r="R1" s="129">
        <v>45919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2338</v>
      </c>
      <c r="C2" s="2" t="s">
        <v>0</v>
      </c>
      <c r="D2" s="133"/>
      <c r="E2" s="128"/>
      <c r="F2" s="100" t="s">
        <v>2339</v>
      </c>
      <c r="G2" s="2" t="s">
        <v>0</v>
      </c>
      <c r="H2" s="133"/>
      <c r="I2" s="128"/>
      <c r="J2" s="100" t="s">
        <v>2080</v>
      </c>
      <c r="K2" s="2" t="s">
        <v>0</v>
      </c>
      <c r="L2" s="133"/>
      <c r="M2" s="128"/>
      <c r="N2" s="15">
        <v>418</v>
      </c>
      <c r="O2" s="2" t="s">
        <v>0</v>
      </c>
      <c r="P2" s="133"/>
      <c r="Q2" s="128"/>
      <c r="R2" s="115" t="s">
        <v>2340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18" t="s">
        <v>1</v>
      </c>
      <c r="B3" s="2" t="s">
        <v>2341</v>
      </c>
      <c r="C3" s="2">
        <v>110</v>
      </c>
      <c r="D3" s="133"/>
      <c r="E3" s="5" t="s">
        <v>1</v>
      </c>
      <c r="F3" s="2" t="s">
        <v>66</v>
      </c>
      <c r="G3" s="2">
        <v>140</v>
      </c>
      <c r="H3" s="133"/>
      <c r="I3" s="5" t="s">
        <v>1</v>
      </c>
      <c r="J3" s="2" t="s">
        <v>2342</v>
      </c>
      <c r="K3" s="2">
        <v>110</v>
      </c>
      <c r="L3" s="133"/>
      <c r="M3" s="5" t="s">
        <v>1</v>
      </c>
      <c r="N3" s="2" t="s">
        <v>72</v>
      </c>
      <c r="O3" s="2"/>
      <c r="P3" s="133"/>
      <c r="Q3" s="5" t="s">
        <v>1</v>
      </c>
      <c r="R3" s="2" t="s">
        <v>72</v>
      </c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5" t="s">
        <v>2343</v>
      </c>
      <c r="C4" s="17">
        <v>120</v>
      </c>
      <c r="D4" s="133"/>
      <c r="E4" s="5" t="s">
        <v>2</v>
      </c>
      <c r="F4" s="2" t="s">
        <v>50</v>
      </c>
      <c r="G4" s="2">
        <v>150</v>
      </c>
      <c r="H4" s="133"/>
      <c r="I4" s="5" t="s">
        <v>2</v>
      </c>
      <c r="J4" s="2" t="s">
        <v>72</v>
      </c>
      <c r="K4" s="2"/>
      <c r="L4" s="133"/>
      <c r="M4" s="5" t="s">
        <v>2</v>
      </c>
      <c r="N4" s="25" t="s">
        <v>2344</v>
      </c>
      <c r="O4" s="25"/>
      <c r="P4" s="133"/>
      <c r="Q4" s="5" t="s">
        <v>2</v>
      </c>
      <c r="R4" s="2" t="s">
        <v>2345</v>
      </c>
      <c r="S4" s="2">
        <v>150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 t="s">
        <v>72</v>
      </c>
      <c r="C5" s="2"/>
      <c r="D5" s="133"/>
      <c r="E5" s="5" t="s">
        <v>3</v>
      </c>
      <c r="F5" s="2" t="s">
        <v>72</v>
      </c>
      <c r="G5" s="2"/>
      <c r="H5" s="133"/>
      <c r="I5" s="5" t="s">
        <v>3</v>
      </c>
      <c r="J5" s="2" t="s">
        <v>72</v>
      </c>
      <c r="K5" s="2"/>
      <c r="L5" s="133"/>
      <c r="M5" s="5" t="s">
        <v>3</v>
      </c>
      <c r="N5" s="2" t="s">
        <v>2346</v>
      </c>
      <c r="O5" s="2">
        <v>145</v>
      </c>
      <c r="P5" s="133"/>
      <c r="Q5" s="5" t="s">
        <v>3</v>
      </c>
      <c r="R5" s="2" t="s">
        <v>72</v>
      </c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 t="s">
        <v>2347</v>
      </c>
      <c r="C9" s="2">
        <v>115</v>
      </c>
      <c r="D9" s="133"/>
      <c r="E9" s="5" t="s">
        <v>7</v>
      </c>
      <c r="F9" s="2" t="s">
        <v>48</v>
      </c>
      <c r="G9" s="2">
        <v>130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2348</v>
      </c>
      <c r="C10" s="2">
        <v>125</v>
      </c>
      <c r="D10" s="133"/>
      <c r="E10" s="5" t="s">
        <v>8</v>
      </c>
      <c r="F10" s="2" t="s">
        <v>48</v>
      </c>
      <c r="G10" s="2">
        <v>130</v>
      </c>
      <c r="H10" s="133"/>
      <c r="I10" s="5" t="s">
        <v>8</v>
      </c>
      <c r="J10" s="2" t="s">
        <v>2342</v>
      </c>
      <c r="K10" s="2">
        <v>110</v>
      </c>
      <c r="L10" s="133"/>
      <c r="M10" s="5" t="s">
        <v>8</v>
      </c>
      <c r="N10" s="2" t="s">
        <v>2349</v>
      </c>
      <c r="O10" s="2">
        <v>150</v>
      </c>
      <c r="P10" s="133"/>
      <c r="Q10" s="5" t="s">
        <v>8</v>
      </c>
      <c r="R10" s="2" t="s">
        <v>2350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 t="s">
        <v>1314</v>
      </c>
      <c r="K12" s="2">
        <v>110</v>
      </c>
      <c r="L12" s="133"/>
      <c r="M12" s="5" t="s">
        <v>10</v>
      </c>
      <c r="N12" s="2" t="s">
        <v>313</v>
      </c>
      <c r="O12" s="25">
        <v>180</v>
      </c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2" t="s">
        <v>2348</v>
      </c>
      <c r="C13" s="2">
        <v>125</v>
      </c>
      <c r="D13" s="133"/>
      <c r="E13" s="5" t="s">
        <v>11</v>
      </c>
      <c r="F13" s="2" t="s">
        <v>50</v>
      </c>
      <c r="G13" s="2">
        <v>150</v>
      </c>
      <c r="H13" s="133"/>
      <c r="I13" s="5" t="s">
        <v>11</v>
      </c>
      <c r="J13" s="2" t="s">
        <v>1448</v>
      </c>
      <c r="K13" s="2">
        <v>130</v>
      </c>
      <c r="L13" s="133"/>
      <c r="M13" s="5" t="s">
        <v>11</v>
      </c>
      <c r="N13" s="2" t="s">
        <v>292</v>
      </c>
      <c r="O13" s="2">
        <v>150</v>
      </c>
      <c r="P13" s="133"/>
      <c r="Q13" s="5" t="s">
        <v>11</v>
      </c>
      <c r="R13" s="2" t="s">
        <v>2351</v>
      </c>
      <c r="S13" s="2">
        <v>130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2352</v>
      </c>
      <c r="C17" s="2">
        <v>125</v>
      </c>
      <c r="D17" s="133"/>
      <c r="E17" s="5" t="s">
        <v>15</v>
      </c>
      <c r="F17" s="2"/>
      <c r="G17" s="2"/>
      <c r="H17" s="133"/>
      <c r="I17" s="5" t="s">
        <v>15</v>
      </c>
      <c r="J17" s="5" t="s">
        <v>1448</v>
      </c>
      <c r="K17" s="17">
        <v>130</v>
      </c>
      <c r="L17" s="133"/>
      <c r="M17" s="5" t="s">
        <v>15</v>
      </c>
      <c r="N17" s="2" t="s">
        <v>72</v>
      </c>
      <c r="O17" s="2"/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2" t="s">
        <v>2341</v>
      </c>
      <c r="C18" s="2">
        <v>110</v>
      </c>
      <c r="D18" s="133"/>
      <c r="E18" s="5" t="s">
        <v>16</v>
      </c>
      <c r="F18" s="2" t="s">
        <v>48</v>
      </c>
      <c r="G18" s="2">
        <v>130</v>
      </c>
      <c r="H18" s="133"/>
      <c r="I18" s="5" t="s">
        <v>16</v>
      </c>
      <c r="J18" s="2" t="s">
        <v>2342</v>
      </c>
      <c r="K18" s="2">
        <v>110</v>
      </c>
      <c r="L18" s="133"/>
      <c r="M18" s="5" t="s">
        <v>16</v>
      </c>
      <c r="N18" s="2" t="s">
        <v>2353</v>
      </c>
      <c r="O18" s="2">
        <v>150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 t="s">
        <v>2348</v>
      </c>
      <c r="C19" s="2">
        <v>125</v>
      </c>
      <c r="D19" s="133"/>
      <c r="E19" s="5" t="s">
        <v>17</v>
      </c>
      <c r="F19" s="2" t="s">
        <v>69</v>
      </c>
      <c r="G19" s="2">
        <v>130</v>
      </c>
      <c r="H19" s="133"/>
      <c r="I19" s="5" t="s">
        <v>17</v>
      </c>
      <c r="J19" s="2" t="s">
        <v>2354</v>
      </c>
      <c r="K19" s="25">
        <v>170</v>
      </c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2355</v>
      </c>
      <c r="C20" s="2">
        <v>150</v>
      </c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2354</v>
      </c>
      <c r="K20" s="25">
        <v>170</v>
      </c>
      <c r="L20" s="133"/>
      <c r="M20" s="5" t="s">
        <v>18</v>
      </c>
      <c r="N20" s="2" t="s">
        <v>990</v>
      </c>
      <c r="O20" s="2">
        <v>145</v>
      </c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2356</v>
      </c>
      <c r="C21" s="2">
        <v>125</v>
      </c>
      <c r="D21" s="133"/>
      <c r="E21" s="5" t="s">
        <v>19</v>
      </c>
      <c r="F21" s="2" t="s">
        <v>66</v>
      </c>
      <c r="G21" s="2">
        <v>140</v>
      </c>
      <c r="H21" s="133"/>
      <c r="I21" s="5" t="s">
        <v>19</v>
      </c>
      <c r="J21" s="2" t="s">
        <v>2357</v>
      </c>
      <c r="K21" s="2">
        <v>130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2358</v>
      </c>
      <c r="C22" s="2">
        <v>100</v>
      </c>
      <c r="D22" s="133"/>
      <c r="E22" s="5" t="s">
        <v>20</v>
      </c>
      <c r="F22" s="2" t="s">
        <v>72</v>
      </c>
      <c r="G22" s="2"/>
      <c r="H22" s="133"/>
      <c r="I22" s="5" t="s">
        <v>20</v>
      </c>
      <c r="J22" s="2" t="s">
        <v>72</v>
      </c>
      <c r="K22" s="2"/>
      <c r="L22" s="133"/>
      <c r="M22" s="5" t="s">
        <v>20</v>
      </c>
      <c r="N22" s="2" t="s">
        <v>72</v>
      </c>
      <c r="O22" s="2"/>
      <c r="P22" s="133"/>
      <c r="Q22" s="5" t="s">
        <v>20</v>
      </c>
      <c r="R22" s="2"/>
      <c r="S22" s="2"/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 t="s">
        <v>2359</v>
      </c>
      <c r="C23" s="2">
        <v>95</v>
      </c>
      <c r="D23" s="133"/>
      <c r="E23" s="5" t="s">
        <v>21</v>
      </c>
      <c r="F23" s="2" t="s">
        <v>2360</v>
      </c>
      <c r="G23" s="2">
        <v>150</v>
      </c>
      <c r="H23" s="133"/>
      <c r="I23" s="5" t="s">
        <v>21</v>
      </c>
      <c r="J23" s="2" t="s">
        <v>1448</v>
      </c>
      <c r="K23" s="2">
        <v>130</v>
      </c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2348</v>
      </c>
      <c r="C24" s="2">
        <v>125</v>
      </c>
      <c r="D24" s="133"/>
      <c r="E24" s="5" t="s">
        <v>22</v>
      </c>
      <c r="F24" s="2" t="s">
        <v>50</v>
      </c>
      <c r="G24" s="2">
        <v>150</v>
      </c>
      <c r="H24" s="133"/>
      <c r="I24" s="5" t="s">
        <v>22</v>
      </c>
      <c r="J24" s="2" t="s">
        <v>2361</v>
      </c>
      <c r="K24" s="25">
        <f>110+70</f>
        <v>180</v>
      </c>
      <c r="L24" s="133"/>
      <c r="M24" s="5" t="s">
        <v>22</v>
      </c>
      <c r="N24" s="2" t="s">
        <v>2362</v>
      </c>
      <c r="O24" s="2">
        <f>45+45+30</f>
        <v>120</v>
      </c>
      <c r="P24" s="133"/>
      <c r="Q24" s="18" t="s">
        <v>22</v>
      </c>
      <c r="R24" s="2" t="s">
        <v>2363</v>
      </c>
      <c r="S24" s="2">
        <f>80+55</f>
        <v>135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2356</v>
      </c>
      <c r="C25" s="2">
        <v>125</v>
      </c>
      <c r="D25" s="133"/>
      <c r="E25" s="5" t="s">
        <v>23</v>
      </c>
      <c r="F25" s="2" t="s">
        <v>66</v>
      </c>
      <c r="G25" s="2">
        <v>140</v>
      </c>
      <c r="H25" s="133"/>
      <c r="I25" s="5" t="s">
        <v>23</v>
      </c>
      <c r="J25" s="2" t="s">
        <v>2364</v>
      </c>
      <c r="K25" s="2">
        <v>110</v>
      </c>
      <c r="L25" s="133"/>
      <c r="M25" s="5" t="s">
        <v>23</v>
      </c>
      <c r="N25" s="2" t="s">
        <v>2162</v>
      </c>
      <c r="O25" s="2">
        <v>150</v>
      </c>
      <c r="P25" s="133"/>
      <c r="Q25" s="5" t="s">
        <v>23</v>
      </c>
      <c r="R25" s="2" t="s">
        <v>2365</v>
      </c>
      <c r="S25" s="2">
        <v>120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 t="s">
        <v>2348</v>
      </c>
      <c r="C26" s="2">
        <v>125</v>
      </c>
      <c r="D26" s="133"/>
      <c r="E26" s="5" t="s">
        <v>24</v>
      </c>
      <c r="F26" s="2" t="s">
        <v>66</v>
      </c>
      <c r="G26" s="2">
        <v>140</v>
      </c>
      <c r="H26" s="133"/>
      <c r="I26" s="5" t="s">
        <v>24</v>
      </c>
      <c r="J26" s="2" t="s">
        <v>2366</v>
      </c>
      <c r="K26" s="2">
        <v>130</v>
      </c>
      <c r="L26" s="133"/>
      <c r="M26" s="5" t="s">
        <v>24</v>
      </c>
      <c r="N26" s="2" t="s">
        <v>2184</v>
      </c>
      <c r="O26" s="2">
        <v>150</v>
      </c>
      <c r="P26" s="133"/>
      <c r="Q26" s="5" t="s">
        <v>24</v>
      </c>
      <c r="R26" s="2" t="s">
        <v>2367</v>
      </c>
      <c r="S26" s="2">
        <v>140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2359</v>
      </c>
      <c r="C27" s="2">
        <v>95</v>
      </c>
      <c r="D27" s="133"/>
      <c r="E27" s="5" t="s">
        <v>25</v>
      </c>
      <c r="F27" s="5" t="s">
        <v>2368</v>
      </c>
      <c r="G27" s="19">
        <v>140</v>
      </c>
      <c r="H27" s="133"/>
      <c r="I27" s="5" t="s">
        <v>25</v>
      </c>
      <c r="J27" s="2" t="s">
        <v>1448</v>
      </c>
      <c r="K27" s="2">
        <v>130</v>
      </c>
      <c r="L27" s="133"/>
      <c r="M27" s="5" t="s">
        <v>25</v>
      </c>
      <c r="N27" s="2" t="s">
        <v>292</v>
      </c>
      <c r="O27" s="2">
        <v>150</v>
      </c>
      <c r="P27" s="133"/>
      <c r="Q27" s="5" t="s">
        <v>25</v>
      </c>
      <c r="R27" s="2" t="s">
        <v>2369</v>
      </c>
      <c r="S27" s="2">
        <v>130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/>
      <c r="C29" s="2"/>
      <c r="D29" s="133"/>
      <c r="E29" s="18" t="s">
        <v>27</v>
      </c>
      <c r="F29" s="2" t="s">
        <v>66</v>
      </c>
      <c r="G29" s="2">
        <v>140</v>
      </c>
      <c r="H29" s="133"/>
      <c r="I29" s="5" t="s">
        <v>27</v>
      </c>
      <c r="J29" s="2" t="s">
        <v>1554</v>
      </c>
      <c r="K29" s="2">
        <v>130</v>
      </c>
      <c r="L29" s="133"/>
      <c r="M29" s="5" t="s">
        <v>27</v>
      </c>
      <c r="N29" s="2" t="s">
        <v>2370</v>
      </c>
      <c r="O29" s="2">
        <v>145</v>
      </c>
      <c r="P29" s="133"/>
      <c r="Q29" s="5" t="s">
        <v>27</v>
      </c>
      <c r="R29" s="2" t="s">
        <v>2371</v>
      </c>
      <c r="S29" s="2">
        <v>145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2356</v>
      </c>
      <c r="C30" s="2">
        <v>125</v>
      </c>
      <c r="D30" s="133"/>
      <c r="E30" s="5" t="s">
        <v>28</v>
      </c>
      <c r="F30" s="2" t="s">
        <v>48</v>
      </c>
      <c r="G30" s="2">
        <v>130</v>
      </c>
      <c r="H30" s="133"/>
      <c r="I30" s="5" t="s">
        <v>28</v>
      </c>
      <c r="J30" s="2" t="s">
        <v>72</v>
      </c>
      <c r="K30" s="2"/>
      <c r="L30" s="133"/>
      <c r="M30" s="5" t="s">
        <v>28</v>
      </c>
      <c r="N30" s="2" t="s">
        <v>292</v>
      </c>
      <c r="O30" s="2">
        <v>150</v>
      </c>
      <c r="P30" s="133"/>
      <c r="Q30" s="5" t="s">
        <v>28</v>
      </c>
      <c r="R30" s="2" t="s">
        <v>2372</v>
      </c>
      <c r="S30" s="2">
        <v>135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2348</v>
      </c>
      <c r="C31" s="2">
        <v>125</v>
      </c>
      <c r="D31" s="133"/>
      <c r="E31" s="5" t="s">
        <v>29</v>
      </c>
      <c r="F31" s="2" t="s">
        <v>50</v>
      </c>
      <c r="G31" s="2">
        <v>150</v>
      </c>
      <c r="H31" s="133"/>
      <c r="I31" s="5" t="s">
        <v>29</v>
      </c>
      <c r="J31" s="2" t="s">
        <v>1345</v>
      </c>
      <c r="K31" s="2">
        <v>130</v>
      </c>
      <c r="L31" s="133"/>
      <c r="M31" s="18" t="s">
        <v>29</v>
      </c>
      <c r="N31" s="2" t="s">
        <v>287</v>
      </c>
      <c r="O31" s="25">
        <v>160</v>
      </c>
      <c r="P31" s="133"/>
      <c r="Q31" s="5" t="s">
        <v>29</v>
      </c>
      <c r="R31" s="2" t="s">
        <v>2373</v>
      </c>
      <c r="S31" s="25">
        <v>160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2374</v>
      </c>
      <c r="C32" s="2">
        <v>145</v>
      </c>
      <c r="D32" s="133"/>
      <c r="E32" s="5" t="s">
        <v>30</v>
      </c>
      <c r="F32" s="2" t="s">
        <v>66</v>
      </c>
      <c r="G32" s="2">
        <v>140</v>
      </c>
      <c r="H32" s="133"/>
      <c r="I32" s="18" t="s">
        <v>30</v>
      </c>
      <c r="J32" s="2" t="s">
        <v>1554</v>
      </c>
      <c r="K32" s="2">
        <v>130</v>
      </c>
      <c r="L32" s="133"/>
      <c r="M32" s="5" t="s">
        <v>30</v>
      </c>
      <c r="N32" s="2" t="s">
        <v>2375</v>
      </c>
      <c r="O32" s="2">
        <v>150</v>
      </c>
      <c r="P32" s="133"/>
      <c r="Q32" s="5" t="s">
        <v>30</v>
      </c>
      <c r="R32" s="2" t="s">
        <v>2376</v>
      </c>
      <c r="S32" s="2">
        <v>140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5"/>
      <c r="C33" s="17"/>
      <c r="D33" s="133"/>
      <c r="E33" s="2" t="s">
        <v>32</v>
      </c>
      <c r="F33" s="5" t="s">
        <v>2368</v>
      </c>
      <c r="G33" s="19">
        <v>140</v>
      </c>
      <c r="H33" s="133"/>
      <c r="I33" s="2" t="s">
        <v>32</v>
      </c>
      <c r="J33" s="2" t="s">
        <v>2354</v>
      </c>
      <c r="K33" s="25">
        <v>170</v>
      </c>
      <c r="L33" s="133"/>
      <c r="M33" s="2" t="s">
        <v>32</v>
      </c>
      <c r="N33" s="2" t="s">
        <v>1414</v>
      </c>
      <c r="O33" s="25">
        <v>160</v>
      </c>
      <c r="P33" s="133"/>
      <c r="Q33" s="2" t="s">
        <v>32</v>
      </c>
      <c r="R33" s="2" t="s">
        <v>2350</v>
      </c>
      <c r="S33" s="2">
        <v>150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2377</v>
      </c>
      <c r="C34" s="2">
        <v>125</v>
      </c>
      <c r="D34" s="133"/>
      <c r="E34" s="2" t="s">
        <v>33</v>
      </c>
      <c r="F34" s="5" t="s">
        <v>2368</v>
      </c>
      <c r="G34" s="19">
        <v>140</v>
      </c>
      <c r="H34" s="133"/>
      <c r="I34" s="2" t="s">
        <v>33</v>
      </c>
      <c r="J34" s="2" t="s">
        <v>1448</v>
      </c>
      <c r="K34" s="2">
        <v>130</v>
      </c>
      <c r="L34" s="133"/>
      <c r="M34" s="2" t="s">
        <v>33</v>
      </c>
      <c r="N34" s="2" t="s">
        <v>2184</v>
      </c>
      <c r="O34" s="2">
        <v>150</v>
      </c>
      <c r="P34" s="133"/>
      <c r="Q34" s="2" t="s">
        <v>33</v>
      </c>
      <c r="R34" s="2" t="s">
        <v>2378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2379</v>
      </c>
      <c r="C35" s="2">
        <v>95</v>
      </c>
      <c r="D35" s="133"/>
      <c r="E35" s="2" t="s">
        <v>34</v>
      </c>
      <c r="F35" s="2" t="s">
        <v>66</v>
      </c>
      <c r="G35" s="2">
        <v>140</v>
      </c>
      <c r="H35" s="133"/>
      <c r="I35" s="2" t="s">
        <v>34</v>
      </c>
      <c r="J35" s="2" t="s">
        <v>2364</v>
      </c>
      <c r="K35" s="2">
        <v>110</v>
      </c>
      <c r="L35" s="133"/>
      <c r="M35" s="2" t="s">
        <v>34</v>
      </c>
      <c r="N35" s="2" t="s">
        <v>2380</v>
      </c>
      <c r="O35" s="2">
        <v>150</v>
      </c>
      <c r="P35" s="133"/>
      <c r="Q35" s="2" t="s">
        <v>34</v>
      </c>
      <c r="R35" s="2" t="s">
        <v>2381</v>
      </c>
      <c r="S35" s="2">
        <v>110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2382</v>
      </c>
      <c r="C36" s="17">
        <v>125</v>
      </c>
      <c r="D36" s="128"/>
      <c r="E36" s="2" t="s">
        <v>35</v>
      </c>
      <c r="F36" s="2" t="s">
        <v>50</v>
      </c>
      <c r="G36" s="2">
        <v>150</v>
      </c>
      <c r="H36" s="128"/>
      <c r="I36" s="2" t="s">
        <v>35</v>
      </c>
      <c r="J36" s="2" t="s">
        <v>1448</v>
      </c>
      <c r="K36" s="2">
        <v>130</v>
      </c>
      <c r="L36" s="128"/>
      <c r="M36" s="2" t="s">
        <v>35</v>
      </c>
      <c r="N36" s="2" t="s">
        <v>292</v>
      </c>
      <c r="O36" s="2">
        <v>150</v>
      </c>
      <c r="P36" s="128"/>
      <c r="Q36" s="2" t="s">
        <v>35</v>
      </c>
      <c r="R36" s="2" t="s">
        <v>2363</v>
      </c>
      <c r="S36" s="2">
        <f>80+55</f>
        <v>135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2383</v>
      </c>
      <c r="C37" s="17">
        <v>120</v>
      </c>
      <c r="D37" s="11"/>
      <c r="E37" s="2" t="s">
        <v>36</v>
      </c>
      <c r="F37" s="5" t="s">
        <v>66</v>
      </c>
      <c r="G37" s="2">
        <v>140</v>
      </c>
      <c r="H37" s="11"/>
      <c r="I37" s="2" t="s">
        <v>36</v>
      </c>
      <c r="J37" s="2" t="s">
        <v>1448</v>
      </c>
      <c r="K37" s="2">
        <v>130</v>
      </c>
      <c r="L37" s="11"/>
      <c r="M37" s="2" t="s">
        <v>36</v>
      </c>
      <c r="N37" s="2" t="s">
        <v>2184</v>
      </c>
      <c r="O37" s="2">
        <v>150</v>
      </c>
      <c r="P37" s="11"/>
      <c r="Q37" s="2" t="s">
        <v>36</v>
      </c>
      <c r="R37" s="2" t="s">
        <v>2363</v>
      </c>
      <c r="S37" s="2">
        <f>80+55</f>
        <v>135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2382</v>
      </c>
      <c r="C38" s="17">
        <v>125</v>
      </c>
      <c r="D38" s="11"/>
      <c r="E38" s="2" t="s">
        <v>42</v>
      </c>
      <c r="F38" s="2" t="s">
        <v>48</v>
      </c>
      <c r="G38" s="2">
        <v>140</v>
      </c>
      <c r="H38" s="11"/>
      <c r="I38" s="2" t="s">
        <v>42</v>
      </c>
      <c r="J38" s="2" t="s">
        <v>1336</v>
      </c>
      <c r="K38" s="2">
        <v>110</v>
      </c>
      <c r="L38" s="11"/>
      <c r="M38" s="2" t="s">
        <v>42</v>
      </c>
      <c r="N38" s="2" t="s">
        <v>2384</v>
      </c>
      <c r="O38" s="2">
        <v>145</v>
      </c>
      <c r="P38" s="11"/>
      <c r="Q38" s="2" t="s">
        <v>42</v>
      </c>
      <c r="R38" s="2" t="s">
        <v>2385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2383</v>
      </c>
      <c r="C39" s="2">
        <v>120</v>
      </c>
      <c r="D39" s="11"/>
      <c r="E39" s="2" t="s">
        <v>57</v>
      </c>
      <c r="F39" s="2" t="s">
        <v>52</v>
      </c>
      <c r="G39" s="2"/>
      <c r="H39" s="11"/>
      <c r="I39" s="2" t="s">
        <v>57</v>
      </c>
      <c r="J39" s="2" t="s">
        <v>2386</v>
      </c>
      <c r="K39" s="2">
        <v>130</v>
      </c>
      <c r="L39" s="11"/>
      <c r="M39" s="2" t="s">
        <v>57</v>
      </c>
      <c r="N39" s="2" t="s">
        <v>292</v>
      </c>
      <c r="O39" s="2">
        <v>150</v>
      </c>
      <c r="P39" s="11"/>
      <c r="Q39" s="2" t="s">
        <v>57</v>
      </c>
      <c r="R39" s="2" t="s">
        <v>2387</v>
      </c>
      <c r="S39" s="2">
        <v>105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2358</v>
      </c>
      <c r="C40" s="2">
        <v>100</v>
      </c>
      <c r="D40" s="11"/>
      <c r="E40" s="2" t="s">
        <v>58</v>
      </c>
      <c r="F40" s="2" t="s">
        <v>69</v>
      </c>
      <c r="G40" s="2">
        <v>130</v>
      </c>
      <c r="H40" s="11"/>
      <c r="I40" s="2" t="s">
        <v>58</v>
      </c>
      <c r="J40" s="2" t="s">
        <v>2366</v>
      </c>
      <c r="K40" s="2">
        <v>130</v>
      </c>
      <c r="L40" s="11"/>
      <c r="M40" s="2" t="s">
        <v>58</v>
      </c>
      <c r="N40" s="2" t="s">
        <v>2388</v>
      </c>
      <c r="O40" s="2">
        <v>140</v>
      </c>
      <c r="P40" s="11"/>
      <c r="Q40" s="2" t="s">
        <v>58</v>
      </c>
      <c r="R40" s="2" t="s">
        <v>2389</v>
      </c>
      <c r="S40" s="2">
        <v>125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2377</v>
      </c>
      <c r="C41" s="2">
        <v>125</v>
      </c>
      <c r="D41" s="11"/>
      <c r="E41" s="2" t="s">
        <v>43</v>
      </c>
      <c r="F41" s="2" t="s">
        <v>2390</v>
      </c>
      <c r="G41" s="2">
        <v>150</v>
      </c>
      <c r="H41" s="11"/>
      <c r="I41" s="2" t="s">
        <v>43</v>
      </c>
      <c r="J41" s="2" t="s">
        <v>2391</v>
      </c>
      <c r="K41" s="2">
        <v>150</v>
      </c>
      <c r="L41" s="11"/>
      <c r="M41" s="2" t="s">
        <v>43</v>
      </c>
      <c r="N41" s="2" t="s">
        <v>2380</v>
      </c>
      <c r="O41" s="2">
        <v>150</v>
      </c>
      <c r="P41" s="11"/>
      <c r="Q41" s="2" t="s">
        <v>43</v>
      </c>
      <c r="R41" s="2" t="s">
        <v>72</v>
      </c>
      <c r="S41" s="2"/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2" t="s">
        <v>2255</v>
      </c>
      <c r="B42" s="2" t="s">
        <v>2359</v>
      </c>
      <c r="C42" s="2">
        <v>95</v>
      </c>
      <c r="D42" s="11"/>
      <c r="E42" s="2" t="s">
        <v>2255</v>
      </c>
      <c r="F42" s="2" t="s">
        <v>2177</v>
      </c>
      <c r="G42" s="2">
        <v>140</v>
      </c>
      <c r="H42" s="11"/>
      <c r="I42" s="2" t="s">
        <v>2255</v>
      </c>
      <c r="J42" s="2" t="s">
        <v>1448</v>
      </c>
      <c r="K42" s="2">
        <v>130</v>
      </c>
      <c r="L42" s="11"/>
      <c r="M42" s="2" t="s">
        <v>2255</v>
      </c>
      <c r="N42" s="25" t="s">
        <v>2392</v>
      </c>
      <c r="O42" s="25">
        <v>145</v>
      </c>
      <c r="P42" s="11"/>
      <c r="Q42" s="2" t="s">
        <v>2255</v>
      </c>
      <c r="R42" s="2"/>
      <c r="S42" s="2"/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7">
      <c r="A43" s="2" t="s">
        <v>2334</v>
      </c>
      <c r="B43" s="2" t="s">
        <v>2359</v>
      </c>
      <c r="C43" s="2">
        <v>95</v>
      </c>
      <c r="D43" s="11"/>
      <c r="E43" s="2" t="s">
        <v>2334</v>
      </c>
      <c r="F43" s="2" t="s">
        <v>2177</v>
      </c>
      <c r="G43" s="2">
        <v>140</v>
      </c>
      <c r="H43" s="11"/>
      <c r="I43" s="2" t="s">
        <v>2334</v>
      </c>
      <c r="J43" s="2" t="s">
        <v>2342</v>
      </c>
      <c r="K43" s="2">
        <v>110</v>
      </c>
      <c r="L43" s="11"/>
      <c r="M43" s="2" t="s">
        <v>2334</v>
      </c>
      <c r="N43" s="2" t="s">
        <v>292</v>
      </c>
      <c r="O43" s="2">
        <v>150</v>
      </c>
      <c r="P43" s="11"/>
      <c r="Q43" s="2" t="s">
        <v>2334</v>
      </c>
      <c r="R43" s="2" t="s">
        <v>2393</v>
      </c>
      <c r="S43" s="2">
        <v>115</v>
      </c>
      <c r="T43" s="6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37</v>
      </c>
      <c r="B44" s="12"/>
      <c r="C44" s="12">
        <f>SUM((C1:C43))</f>
        <v>3415</v>
      </c>
      <c r="D44" s="12"/>
      <c r="E44" s="12" t="s">
        <v>37</v>
      </c>
      <c r="F44" s="12"/>
      <c r="G44" s="12">
        <f>SUM((G1:G43))</f>
        <v>3790</v>
      </c>
      <c r="H44" s="12"/>
      <c r="I44" s="12" t="s">
        <v>37</v>
      </c>
      <c r="J44" s="12"/>
      <c r="K44" s="12">
        <f>SUM((K1:K43))</f>
        <v>3670</v>
      </c>
      <c r="L44" s="12"/>
      <c r="M44" s="12" t="s">
        <v>37</v>
      </c>
      <c r="N44" s="12"/>
      <c r="O44" s="12">
        <f>SUM((O1:O43))</f>
        <v>3735</v>
      </c>
      <c r="P44" s="12"/>
      <c r="Q44" s="12" t="s">
        <v>37</v>
      </c>
      <c r="R44" s="12"/>
      <c r="S44" s="12">
        <f>SUM((S1:S43))</f>
        <v>2710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38</v>
      </c>
      <c r="B45" s="12"/>
      <c r="C45" s="12">
        <v>3415</v>
      </c>
      <c r="D45" s="12"/>
      <c r="E45" s="12" t="s">
        <v>38</v>
      </c>
      <c r="F45" s="12"/>
      <c r="G45" s="12">
        <v>3552</v>
      </c>
      <c r="H45" s="12"/>
      <c r="I45" s="12" t="s">
        <v>38</v>
      </c>
      <c r="J45" s="12"/>
      <c r="K45" s="12">
        <v>3680</v>
      </c>
      <c r="L45" s="12"/>
      <c r="M45" s="12" t="s">
        <v>38</v>
      </c>
      <c r="N45" s="12"/>
      <c r="O45" s="12">
        <v>3590</v>
      </c>
      <c r="P45" s="12"/>
      <c r="Q45" s="12" t="s">
        <v>38</v>
      </c>
      <c r="R45" s="12"/>
      <c r="S45" s="12">
        <v>2720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39</v>
      </c>
      <c r="B46" s="12"/>
      <c r="C46" s="12">
        <f>SUMIF(C3:C42, "&gt;150")-COUNTIF(C3:C42, "&gt;150")*150</f>
        <v>0</v>
      </c>
      <c r="D46" s="12"/>
      <c r="E46" s="12" t="s">
        <v>39</v>
      </c>
      <c r="F46" s="12"/>
      <c r="G46" s="12">
        <f>SUMIF(G3:G42, "&gt;150")-COUNTIF(G3:G42, "&gt;150")*150</f>
        <v>0</v>
      </c>
      <c r="H46" s="12"/>
      <c r="I46" s="12" t="s">
        <v>39</v>
      </c>
      <c r="J46" s="12"/>
      <c r="K46" s="12">
        <f>SUMIF(K3:K42, "&gt;150")-COUNTIF(K3:K42, "&gt;150")*150</f>
        <v>90</v>
      </c>
      <c r="L46" s="12"/>
      <c r="M46" s="12" t="s">
        <v>39</v>
      </c>
      <c r="N46" s="12"/>
      <c r="O46" s="12">
        <f>SUMIF(O3:O42, "&gt;150")-COUNTIF(O3:O42, "&gt;150")*150</f>
        <v>50</v>
      </c>
      <c r="P46" s="12"/>
      <c r="Q46" s="12" t="s">
        <v>39</v>
      </c>
      <c r="R46" s="12"/>
      <c r="S46" s="12">
        <f>SUMIF(S3:S42, "&gt;150")-COUNTIF(S3:S42, "&gt;150")*150</f>
        <v>10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 t="s">
        <v>40</v>
      </c>
      <c r="B47" s="12"/>
      <c r="C47" s="12">
        <f>C45-C46</f>
        <v>3415</v>
      </c>
      <c r="D47" s="12"/>
      <c r="E47" s="12" t="s">
        <v>40</v>
      </c>
      <c r="F47" s="12"/>
      <c r="G47" s="12">
        <f>G45-G46</f>
        <v>3552</v>
      </c>
      <c r="H47" s="12"/>
      <c r="I47" s="12" t="s">
        <v>40</v>
      </c>
      <c r="J47" s="12"/>
      <c r="K47" s="12">
        <f>K45-K46</f>
        <v>3590</v>
      </c>
      <c r="L47" s="12"/>
      <c r="M47" s="12" t="s">
        <v>40</v>
      </c>
      <c r="N47" s="12"/>
      <c r="O47" s="12">
        <f>O45-O46</f>
        <v>3540</v>
      </c>
      <c r="P47" s="12"/>
      <c r="Q47" s="12" t="s">
        <v>40</v>
      </c>
      <c r="R47" s="12"/>
      <c r="S47" s="12">
        <f>S45-S46</f>
        <v>2710</v>
      </c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  <row r="1011" spans="1:30" ht="1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14" priority="2" operator="greaterThan">
      <formula>150</formula>
    </cfRule>
  </conditionalFormatting>
  <conditionalFormatting sqref="C26 C29 C42:C43">
    <cfRule type="cellIs" dxfId="13" priority="1" operator="greaterThan">
      <formula>150</formula>
    </cfRule>
  </conditionalFormatting>
  <hyperlinks>
    <hyperlink ref="B2" r:id="rId1" xr:uid="{00000000-0004-0000-2C00-000000000000}"/>
    <hyperlink ref="F2" r:id="rId2" xr:uid="{00000000-0004-0000-2C00-000001000000}"/>
    <hyperlink ref="J2" r:id="rId3" xr:uid="{00000000-0004-0000-2C00-000002000000}"/>
    <hyperlink ref="N2" r:id="rId4" display="https://scontent-nrt1-2.xx.fbcdn.net/v/t39.30808-6/539018133_763484509764206_747925551066375094_n.jpg?_nc_cat=100&amp;ccb=1-7&amp;_nc_sid=833d8c&amp;_nc_ohc=2wVQzVSK8BIQ7kNvwFsB7Fg&amp;_nc_oc=Adl4KEibVLAoMtCj7vXNXFbKhTHawzpGML1l5NyBm2wIJFAUSM5fWdQ62YW-PgFT2Wo&amp;_nc_zt=23&amp;_nc_ht=scontent-nrt1-2.xx&amp;_nc_gid=pvUL4n8JS7sk3yG7UBkruA&amp;oh=00_AfYYH3BpLk7yPxIDnIyW3YX-awe_uOAz3t0buRyJUIyKWQ&amp;oe=68C46DA7" xr:uid="{00000000-0004-0000-2C00-000003000000}"/>
    <hyperlink ref="R2" r:id="rId5" xr:uid="{00000000-0004-0000-2C00-000004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30.83203125" customWidth="1"/>
    <col min="8" max="8" width="5.1640625" customWidth="1"/>
    <col min="10" max="10" width="36.1640625" customWidth="1"/>
    <col min="12" max="12" width="4.33203125" customWidth="1"/>
    <col min="14" max="14" width="35.5" customWidth="1"/>
    <col min="16" max="16" width="4.83203125" customWidth="1"/>
    <col min="18" max="18" width="38.6640625" customWidth="1"/>
  </cols>
  <sheetData>
    <row r="1" spans="1:30" ht="17">
      <c r="A1" s="127" t="s">
        <v>500</v>
      </c>
      <c r="B1" s="129">
        <v>45922</v>
      </c>
      <c r="C1" s="130"/>
      <c r="D1" s="127"/>
      <c r="E1" s="127"/>
      <c r="F1" s="129">
        <v>45923</v>
      </c>
      <c r="G1" s="130"/>
      <c r="H1" s="127"/>
      <c r="I1" s="127"/>
      <c r="J1" s="129">
        <v>45924</v>
      </c>
      <c r="K1" s="130"/>
      <c r="L1" s="127"/>
      <c r="M1" s="127"/>
      <c r="N1" s="129">
        <v>45925</v>
      </c>
      <c r="O1" s="130"/>
      <c r="P1" s="127"/>
      <c r="Q1" s="127"/>
      <c r="R1" s="129">
        <v>45926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2394</v>
      </c>
      <c r="C2" s="2" t="s">
        <v>0</v>
      </c>
      <c r="D2" s="133"/>
      <c r="E2" s="128"/>
      <c r="F2" s="26" t="s">
        <v>2013</v>
      </c>
      <c r="G2" s="2" t="s">
        <v>0</v>
      </c>
      <c r="H2" s="133"/>
      <c r="I2" s="128"/>
      <c r="J2" s="100" t="s">
        <v>2395</v>
      </c>
      <c r="K2" s="2" t="s">
        <v>0</v>
      </c>
      <c r="L2" s="133"/>
      <c r="M2" s="128"/>
      <c r="N2" s="26" t="s">
        <v>1754</v>
      </c>
      <c r="O2" s="2" t="s">
        <v>0</v>
      </c>
      <c r="P2" s="133"/>
      <c r="Q2" s="128"/>
      <c r="R2" s="26" t="s">
        <v>2396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691</v>
      </c>
      <c r="C3" s="2">
        <v>140</v>
      </c>
      <c r="D3" s="133"/>
      <c r="E3" s="5" t="s">
        <v>1</v>
      </c>
      <c r="F3" s="2" t="s">
        <v>2397</v>
      </c>
      <c r="G3" s="2">
        <v>150</v>
      </c>
      <c r="H3" s="133"/>
      <c r="I3" s="5" t="s">
        <v>1</v>
      </c>
      <c r="J3" s="2"/>
      <c r="K3" s="2"/>
      <c r="L3" s="133"/>
      <c r="M3" s="5" t="s">
        <v>1</v>
      </c>
      <c r="N3" s="2"/>
      <c r="O3" s="2"/>
      <c r="P3" s="133"/>
      <c r="Q3" s="5" t="s">
        <v>1</v>
      </c>
      <c r="R3" s="2" t="s">
        <v>72</v>
      </c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72</v>
      </c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 t="s">
        <v>72</v>
      </c>
      <c r="C5" s="2"/>
      <c r="D5" s="133"/>
      <c r="E5" s="5" t="s">
        <v>3</v>
      </c>
      <c r="F5" s="2" t="s">
        <v>72</v>
      </c>
      <c r="G5" s="2"/>
      <c r="H5" s="133"/>
      <c r="I5" s="5" t="s">
        <v>3</v>
      </c>
      <c r="J5" s="2" t="s">
        <v>72</v>
      </c>
      <c r="K5" s="2"/>
      <c r="L5" s="133"/>
      <c r="M5" s="18" t="s">
        <v>3</v>
      </c>
      <c r="N5" s="2" t="s">
        <v>2398</v>
      </c>
      <c r="O5" s="2">
        <v>125</v>
      </c>
      <c r="P5" s="133"/>
      <c r="Q5" s="5" t="s">
        <v>3</v>
      </c>
      <c r="R5" s="2" t="s">
        <v>72</v>
      </c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5" t="s">
        <v>2399</v>
      </c>
      <c r="C10" s="17">
        <v>150</v>
      </c>
      <c r="D10" s="133"/>
      <c r="E10" s="5" t="s">
        <v>8</v>
      </c>
      <c r="F10" s="2" t="s">
        <v>2066</v>
      </c>
      <c r="G10" s="2">
        <v>150</v>
      </c>
      <c r="H10" s="133"/>
      <c r="I10" s="5" t="s">
        <v>8</v>
      </c>
      <c r="J10" s="2" t="s">
        <v>2400</v>
      </c>
      <c r="K10" s="2">
        <v>150</v>
      </c>
      <c r="L10" s="133"/>
      <c r="M10" s="5" t="s">
        <v>8</v>
      </c>
      <c r="N10" s="2" t="s">
        <v>2401</v>
      </c>
      <c r="O10" s="2">
        <v>150</v>
      </c>
      <c r="P10" s="133"/>
      <c r="Q10" s="5" t="s">
        <v>8</v>
      </c>
      <c r="R10" s="2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2399</v>
      </c>
      <c r="C13" s="17">
        <v>150</v>
      </c>
      <c r="D13" s="133"/>
      <c r="E13" s="5" t="s">
        <v>11</v>
      </c>
      <c r="F13" s="2"/>
      <c r="G13" s="2"/>
      <c r="H13" s="133"/>
      <c r="I13" s="5" t="s">
        <v>11</v>
      </c>
      <c r="J13" s="2" t="s">
        <v>2400</v>
      </c>
      <c r="K13" s="2">
        <v>150</v>
      </c>
      <c r="L13" s="133"/>
      <c r="M13" s="5" t="s">
        <v>11</v>
      </c>
      <c r="N13" s="2" t="s">
        <v>2402</v>
      </c>
      <c r="O13" s="2">
        <v>150</v>
      </c>
      <c r="P13" s="133"/>
      <c r="Q13" s="5" t="s">
        <v>11</v>
      </c>
      <c r="R13" s="2"/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2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682</v>
      </c>
      <c r="C17" s="2">
        <v>145</v>
      </c>
      <c r="D17" s="133"/>
      <c r="E17" s="5" t="s">
        <v>15</v>
      </c>
      <c r="F17" s="2" t="s">
        <v>72</v>
      </c>
      <c r="G17" s="2"/>
      <c r="H17" s="133"/>
      <c r="I17" s="5" t="s">
        <v>15</v>
      </c>
      <c r="J17" s="2" t="s">
        <v>72</v>
      </c>
      <c r="K17" s="2"/>
      <c r="L17" s="133"/>
      <c r="M17" s="5" t="s">
        <v>15</v>
      </c>
      <c r="N17" s="2" t="s">
        <v>72</v>
      </c>
      <c r="O17" s="2"/>
      <c r="P17" s="133"/>
      <c r="Q17" s="5" t="s">
        <v>15</v>
      </c>
      <c r="R17" s="2" t="s">
        <v>72</v>
      </c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2399</v>
      </c>
      <c r="C18" s="17">
        <v>150</v>
      </c>
      <c r="D18" s="133"/>
      <c r="E18" s="5" t="s">
        <v>16</v>
      </c>
      <c r="F18" s="2" t="s">
        <v>2066</v>
      </c>
      <c r="G18" s="2">
        <v>150</v>
      </c>
      <c r="H18" s="133"/>
      <c r="I18" s="5" t="s">
        <v>16</v>
      </c>
      <c r="J18" s="2" t="s">
        <v>2400</v>
      </c>
      <c r="K18" s="2">
        <v>150</v>
      </c>
      <c r="L18" s="133"/>
      <c r="M18" s="5" t="s">
        <v>16</v>
      </c>
      <c r="N18" s="2" t="s">
        <v>54</v>
      </c>
      <c r="O18" s="2"/>
      <c r="P18" s="133"/>
      <c r="Q18" s="5" t="s">
        <v>16</v>
      </c>
      <c r="R18" s="2" t="s">
        <v>54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 t="s">
        <v>2399</v>
      </c>
      <c r="C19" s="17">
        <v>150</v>
      </c>
      <c r="D19" s="133"/>
      <c r="E19" s="5" t="s">
        <v>17</v>
      </c>
      <c r="F19" s="2" t="s">
        <v>2074</v>
      </c>
      <c r="G19" s="2">
        <v>140</v>
      </c>
      <c r="H19" s="133"/>
      <c r="I19" s="5" t="s">
        <v>17</v>
      </c>
      <c r="J19" s="2" t="s">
        <v>2403</v>
      </c>
      <c r="K19" s="25">
        <f>100+40+40</f>
        <v>180</v>
      </c>
      <c r="L19" s="133"/>
      <c r="M19" s="5" t="s">
        <v>17</v>
      </c>
      <c r="N19" s="2" t="s">
        <v>2404</v>
      </c>
      <c r="O19" s="2">
        <v>145</v>
      </c>
      <c r="P19" s="133"/>
      <c r="Q19" s="18" t="s">
        <v>17</v>
      </c>
      <c r="R19" s="2" t="s">
        <v>2405</v>
      </c>
      <c r="S19" s="25">
        <v>210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682</v>
      </c>
      <c r="C20" s="2">
        <v>145</v>
      </c>
      <c r="D20" s="133"/>
      <c r="E20" s="5" t="s">
        <v>18</v>
      </c>
      <c r="F20" s="2" t="s">
        <v>2020</v>
      </c>
      <c r="G20" s="2"/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691</v>
      </c>
      <c r="C21" s="2">
        <v>140</v>
      </c>
      <c r="D21" s="133"/>
      <c r="E21" s="5" t="s">
        <v>19</v>
      </c>
      <c r="F21" s="2" t="s">
        <v>2074</v>
      </c>
      <c r="G21" s="2">
        <v>140</v>
      </c>
      <c r="H21" s="133"/>
      <c r="I21" s="5" t="s">
        <v>19</v>
      </c>
      <c r="J21" s="2" t="s">
        <v>2406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72</v>
      </c>
      <c r="C22" s="2"/>
      <c r="D22" s="133"/>
      <c r="E22" s="5" t="s">
        <v>20</v>
      </c>
      <c r="F22" s="2" t="s">
        <v>2066</v>
      </c>
      <c r="G22" s="2">
        <v>150</v>
      </c>
      <c r="H22" s="133"/>
      <c r="I22" s="5" t="s">
        <v>20</v>
      </c>
      <c r="J22" s="2" t="s">
        <v>2406</v>
      </c>
      <c r="K22" s="2">
        <v>140</v>
      </c>
      <c r="L22" s="133"/>
      <c r="M22" s="5" t="s">
        <v>20</v>
      </c>
      <c r="N22" s="2" t="s">
        <v>2407</v>
      </c>
      <c r="O22" s="2">
        <v>115</v>
      </c>
      <c r="P22" s="133"/>
      <c r="Q22" s="5" t="s">
        <v>20</v>
      </c>
      <c r="R22" s="2" t="s">
        <v>72</v>
      </c>
      <c r="S22" s="2"/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 t="s">
        <v>2408</v>
      </c>
      <c r="C23" s="2">
        <v>150</v>
      </c>
      <c r="D23" s="133"/>
      <c r="E23" s="5" t="s">
        <v>21</v>
      </c>
      <c r="F23" s="2" t="s">
        <v>2074</v>
      </c>
      <c r="G23" s="2">
        <v>140</v>
      </c>
      <c r="H23" s="133"/>
      <c r="I23" s="5" t="s">
        <v>21</v>
      </c>
      <c r="J23" s="2" t="s">
        <v>2406</v>
      </c>
      <c r="K23" s="2">
        <v>140</v>
      </c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52</v>
      </c>
      <c r="C24" s="2"/>
      <c r="D24" s="133"/>
      <c r="E24" s="5" t="s">
        <v>22</v>
      </c>
      <c r="F24" s="2" t="s">
        <v>52</v>
      </c>
      <c r="G24" s="2"/>
      <c r="H24" s="133"/>
      <c r="I24" s="5" t="s">
        <v>22</v>
      </c>
      <c r="J24" s="2" t="s">
        <v>52</v>
      </c>
      <c r="K24" s="2"/>
      <c r="L24" s="133"/>
      <c r="M24" s="5" t="s">
        <v>22</v>
      </c>
      <c r="N24" s="2" t="s">
        <v>52</v>
      </c>
      <c r="O24" s="2"/>
      <c r="P24" s="133"/>
      <c r="Q24" s="5" t="s">
        <v>22</v>
      </c>
      <c r="R24" s="2" t="s">
        <v>52</v>
      </c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2409</v>
      </c>
      <c r="C25" s="2">
        <v>140</v>
      </c>
      <c r="D25" s="133"/>
      <c r="E25" s="5" t="s">
        <v>23</v>
      </c>
      <c r="F25" s="2" t="s">
        <v>2074</v>
      </c>
      <c r="G25" s="2">
        <v>140</v>
      </c>
      <c r="H25" s="133"/>
      <c r="I25" s="5" t="s">
        <v>23</v>
      </c>
      <c r="J25" s="2" t="s">
        <v>2406</v>
      </c>
      <c r="K25" s="2">
        <v>140</v>
      </c>
      <c r="L25" s="133"/>
      <c r="M25" s="5" t="s">
        <v>23</v>
      </c>
      <c r="N25" s="2" t="s">
        <v>52</v>
      </c>
      <c r="O25" s="2"/>
      <c r="P25" s="133"/>
      <c r="Q25" s="5" t="s">
        <v>23</v>
      </c>
      <c r="R25" s="2" t="s">
        <v>52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2"/>
      <c r="C26" s="2"/>
      <c r="D26" s="133"/>
      <c r="E26" s="5" t="s">
        <v>24</v>
      </c>
      <c r="F26" s="2" t="s">
        <v>2074</v>
      </c>
      <c r="G26" s="2">
        <v>140</v>
      </c>
      <c r="H26" s="133"/>
      <c r="I26" s="5" t="s">
        <v>24</v>
      </c>
      <c r="J26" s="2" t="s">
        <v>2406</v>
      </c>
      <c r="K26" s="2">
        <v>140</v>
      </c>
      <c r="L26" s="133"/>
      <c r="M26" s="5" t="s">
        <v>24</v>
      </c>
      <c r="N26" s="2" t="s">
        <v>2410</v>
      </c>
      <c r="O26" s="2">
        <v>135</v>
      </c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777</v>
      </c>
      <c r="G27" s="2">
        <v>150</v>
      </c>
      <c r="H27" s="133"/>
      <c r="I27" s="5" t="s">
        <v>25</v>
      </c>
      <c r="J27" s="2" t="s">
        <v>2406</v>
      </c>
      <c r="K27" s="2">
        <v>140</v>
      </c>
      <c r="L27" s="133"/>
      <c r="M27" s="5" t="s">
        <v>25</v>
      </c>
      <c r="N27" s="2" t="s">
        <v>2411</v>
      </c>
      <c r="O27" s="2">
        <v>150</v>
      </c>
      <c r="P27" s="133"/>
      <c r="Q27" s="5" t="s">
        <v>25</v>
      </c>
      <c r="R27" s="2" t="s">
        <v>2412</v>
      </c>
      <c r="S27" s="25">
        <v>210</v>
      </c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2413</v>
      </c>
      <c r="C29" s="25">
        <v>160</v>
      </c>
      <c r="D29" s="133"/>
      <c r="E29" s="5" t="s">
        <v>27</v>
      </c>
      <c r="F29" s="2" t="s">
        <v>2397</v>
      </c>
      <c r="G29" s="2">
        <v>150</v>
      </c>
      <c r="H29" s="133"/>
      <c r="I29" s="5" t="s">
        <v>27</v>
      </c>
      <c r="J29" s="2" t="s">
        <v>72</v>
      </c>
      <c r="K29" s="2"/>
      <c r="L29" s="133"/>
      <c r="M29" s="5" t="s">
        <v>27</v>
      </c>
      <c r="N29" s="2" t="s">
        <v>72</v>
      </c>
      <c r="O29" s="2"/>
      <c r="P29" s="133"/>
      <c r="Q29" s="5" t="s">
        <v>27</v>
      </c>
      <c r="R29" s="2" t="s">
        <v>2414</v>
      </c>
      <c r="S29" s="25">
        <v>155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72</v>
      </c>
      <c r="C30" s="2"/>
      <c r="D30" s="133"/>
      <c r="E30" s="5" t="s">
        <v>28</v>
      </c>
      <c r="F30" s="2" t="s">
        <v>777</v>
      </c>
      <c r="G30" s="2">
        <v>150</v>
      </c>
      <c r="H30" s="133"/>
      <c r="I30" s="5" t="s">
        <v>28</v>
      </c>
      <c r="J30" s="2" t="s">
        <v>2400</v>
      </c>
      <c r="K30" s="2">
        <v>150</v>
      </c>
      <c r="L30" s="133"/>
      <c r="M30" s="5" t="s">
        <v>28</v>
      </c>
      <c r="N30" s="2" t="s">
        <v>72</v>
      </c>
      <c r="O30" s="2"/>
      <c r="P30" s="133"/>
      <c r="Q30" s="5" t="s">
        <v>28</v>
      </c>
      <c r="R30" s="2" t="s">
        <v>72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2415</v>
      </c>
      <c r="C31" s="2">
        <v>140</v>
      </c>
      <c r="D31" s="133"/>
      <c r="E31" s="5" t="s">
        <v>29</v>
      </c>
      <c r="F31" s="2" t="s">
        <v>777</v>
      </c>
      <c r="G31" s="2">
        <v>150</v>
      </c>
      <c r="H31" s="133"/>
      <c r="I31" s="5" t="s">
        <v>29</v>
      </c>
      <c r="J31" s="2" t="s">
        <v>2406</v>
      </c>
      <c r="K31" s="2">
        <v>140</v>
      </c>
      <c r="L31" s="133"/>
      <c r="M31" s="5" t="s">
        <v>29</v>
      </c>
      <c r="N31" s="2" t="s">
        <v>2416</v>
      </c>
      <c r="O31" s="2">
        <v>150</v>
      </c>
      <c r="P31" s="133"/>
      <c r="Q31" s="5" t="s">
        <v>29</v>
      </c>
      <c r="R31" s="2" t="s">
        <v>2417</v>
      </c>
      <c r="S31" s="2">
        <v>141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421</v>
      </c>
      <c r="C32" s="25">
        <v>155</v>
      </c>
      <c r="D32" s="133"/>
      <c r="E32" s="5" t="s">
        <v>30</v>
      </c>
      <c r="F32" s="2" t="s">
        <v>2418</v>
      </c>
      <c r="G32" s="2">
        <v>140</v>
      </c>
      <c r="H32" s="133"/>
      <c r="I32" s="5" t="s">
        <v>30</v>
      </c>
      <c r="J32" s="2" t="s">
        <v>2419</v>
      </c>
      <c r="K32" s="2">
        <v>140</v>
      </c>
      <c r="L32" s="133"/>
      <c r="M32" s="5" t="s">
        <v>30</v>
      </c>
      <c r="N32" s="2" t="s">
        <v>2420</v>
      </c>
      <c r="O32" s="2">
        <v>150</v>
      </c>
      <c r="P32" s="133"/>
      <c r="Q32" s="5" t="s">
        <v>30</v>
      </c>
      <c r="R32" s="2" t="s">
        <v>72</v>
      </c>
      <c r="S32" s="2"/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1" t="s">
        <v>32</v>
      </c>
      <c r="B33" s="5" t="s">
        <v>398</v>
      </c>
      <c r="C33" s="24">
        <v>160</v>
      </c>
      <c r="D33" s="133"/>
      <c r="E33" s="2" t="s">
        <v>32</v>
      </c>
      <c r="F33" s="2" t="s">
        <v>2066</v>
      </c>
      <c r="G33" s="2">
        <v>150</v>
      </c>
      <c r="H33" s="133"/>
      <c r="I33" s="2" t="s">
        <v>32</v>
      </c>
      <c r="J33" s="2" t="s">
        <v>2406</v>
      </c>
      <c r="K33" s="2">
        <v>140</v>
      </c>
      <c r="L33" s="133"/>
      <c r="M33" s="2" t="s">
        <v>32</v>
      </c>
      <c r="N33" s="2" t="s">
        <v>72</v>
      </c>
      <c r="O33" s="2"/>
      <c r="P33" s="133"/>
      <c r="Q33" s="2" t="s">
        <v>32</v>
      </c>
      <c r="R33" s="2" t="s">
        <v>72</v>
      </c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1934</v>
      </c>
      <c r="C34" s="25">
        <v>165</v>
      </c>
      <c r="D34" s="133"/>
      <c r="E34" s="2" t="s">
        <v>33</v>
      </c>
      <c r="F34" s="5" t="s">
        <v>2248</v>
      </c>
      <c r="G34" s="19">
        <v>150</v>
      </c>
      <c r="H34" s="133"/>
      <c r="I34" s="21" t="s">
        <v>33</v>
      </c>
      <c r="J34" s="2" t="s">
        <v>2421</v>
      </c>
      <c r="K34" s="25">
        <v>170</v>
      </c>
      <c r="L34" s="133"/>
      <c r="M34" s="2" t="s">
        <v>33</v>
      </c>
      <c r="N34" s="2" t="s">
        <v>2422</v>
      </c>
      <c r="O34" s="2">
        <v>150</v>
      </c>
      <c r="P34" s="133"/>
      <c r="Q34" s="2" t="s">
        <v>33</v>
      </c>
      <c r="R34" s="2" t="s">
        <v>2423</v>
      </c>
      <c r="S34" s="25">
        <v>168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2415</v>
      </c>
      <c r="C35" s="2">
        <v>140</v>
      </c>
      <c r="D35" s="133"/>
      <c r="E35" s="21" t="s">
        <v>34</v>
      </c>
      <c r="F35" s="2" t="s">
        <v>937</v>
      </c>
      <c r="G35" s="2">
        <v>150</v>
      </c>
      <c r="H35" s="133"/>
      <c r="I35" s="2" t="s">
        <v>34</v>
      </c>
      <c r="J35" s="2" t="s">
        <v>72</v>
      </c>
      <c r="K35" s="2"/>
      <c r="L35" s="133"/>
      <c r="M35" s="2" t="s">
        <v>34</v>
      </c>
      <c r="N35" s="2" t="s">
        <v>1355</v>
      </c>
      <c r="O35" s="2"/>
      <c r="P35" s="133"/>
      <c r="Q35" s="2" t="s">
        <v>34</v>
      </c>
      <c r="R35" s="2" t="s">
        <v>72</v>
      </c>
      <c r="S35" s="2"/>
      <c r="T35" s="6"/>
      <c r="U35" s="12"/>
      <c r="V35" s="12"/>
      <c r="W35" s="12"/>
      <c r="X35" s="12"/>
      <c r="Y35" s="12">
        <v>15189</v>
      </c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/>
      <c r="C36" s="17"/>
      <c r="D36" s="128"/>
      <c r="E36" s="2" t="s">
        <v>35</v>
      </c>
      <c r="F36" s="2" t="s">
        <v>937</v>
      </c>
      <c r="G36" s="2">
        <v>150</v>
      </c>
      <c r="H36" s="128"/>
      <c r="I36" s="2" t="s">
        <v>35</v>
      </c>
      <c r="J36" s="2" t="s">
        <v>2406</v>
      </c>
      <c r="K36" s="2">
        <v>140</v>
      </c>
      <c r="L36" s="128"/>
      <c r="M36" s="2" t="s">
        <v>35</v>
      </c>
      <c r="N36" s="2" t="s">
        <v>2416</v>
      </c>
      <c r="O36" s="2">
        <v>150</v>
      </c>
      <c r="P36" s="128"/>
      <c r="Q36" s="2" t="s">
        <v>35</v>
      </c>
      <c r="R36" s="2" t="s">
        <v>2424</v>
      </c>
      <c r="S36" s="2">
        <v>146</v>
      </c>
      <c r="T36" s="6"/>
      <c r="U36" s="12"/>
      <c r="V36" s="12"/>
      <c r="W36" s="12"/>
      <c r="X36" s="12"/>
      <c r="Y36" s="12">
        <v>11300</v>
      </c>
      <c r="Z36" s="12"/>
      <c r="AA36" s="12"/>
      <c r="AB36" s="12"/>
      <c r="AC36" s="12"/>
      <c r="AD36" s="12"/>
    </row>
    <row r="37" spans="1:30" ht="17">
      <c r="A37" s="2" t="s">
        <v>36</v>
      </c>
      <c r="B37" s="5"/>
      <c r="C37" s="17"/>
      <c r="D37" s="11"/>
      <c r="E37" s="2" t="s">
        <v>36</v>
      </c>
      <c r="F37" s="5" t="s">
        <v>777</v>
      </c>
      <c r="G37" s="2">
        <v>150</v>
      </c>
      <c r="H37" s="11"/>
      <c r="I37" s="2" t="s">
        <v>36</v>
      </c>
      <c r="J37" s="2" t="s">
        <v>2406</v>
      </c>
      <c r="K37" s="2">
        <v>140</v>
      </c>
      <c r="L37" s="11"/>
      <c r="M37" s="2" t="s">
        <v>36</v>
      </c>
      <c r="N37" s="2" t="s">
        <v>2425</v>
      </c>
      <c r="O37" s="2">
        <v>135</v>
      </c>
      <c r="P37" s="11"/>
      <c r="Q37" s="2" t="s">
        <v>36</v>
      </c>
      <c r="R37" s="2" t="s">
        <v>2426</v>
      </c>
      <c r="S37" s="2">
        <v>140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/>
      <c r="C38" s="2">
        <v>140</v>
      </c>
      <c r="D38" s="11"/>
      <c r="E38" s="2" t="s">
        <v>42</v>
      </c>
      <c r="F38" s="2" t="s">
        <v>2066</v>
      </c>
      <c r="G38" s="2">
        <v>150</v>
      </c>
      <c r="H38" s="11"/>
      <c r="I38" s="2" t="s">
        <v>42</v>
      </c>
      <c r="J38" s="2" t="s">
        <v>2427</v>
      </c>
      <c r="K38" s="2">
        <v>140</v>
      </c>
      <c r="L38" s="11"/>
      <c r="M38" s="2" t="s">
        <v>42</v>
      </c>
      <c r="N38" s="2" t="s">
        <v>2425</v>
      </c>
      <c r="O38" s="2">
        <v>135</v>
      </c>
      <c r="P38" s="11"/>
      <c r="Q38" s="2" t="s">
        <v>42</v>
      </c>
      <c r="R38" s="2" t="s">
        <v>2424</v>
      </c>
      <c r="S38" s="2">
        <v>146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421</v>
      </c>
      <c r="C39" s="25">
        <v>155</v>
      </c>
      <c r="D39" s="11"/>
      <c r="E39" s="2" t="s">
        <v>57</v>
      </c>
      <c r="F39" s="2" t="s">
        <v>52</v>
      </c>
      <c r="G39" s="2"/>
      <c r="H39" s="11"/>
      <c r="I39" s="2" t="s">
        <v>57</v>
      </c>
      <c r="J39" s="2" t="s">
        <v>52</v>
      </c>
      <c r="K39" s="2"/>
      <c r="L39" s="11"/>
      <c r="M39" s="2" t="s">
        <v>57</v>
      </c>
      <c r="N39" s="2" t="s">
        <v>2425</v>
      </c>
      <c r="O39" s="2">
        <v>135</v>
      </c>
      <c r="P39" s="11"/>
      <c r="Q39" s="2" t="s">
        <v>57</v>
      </c>
      <c r="R39" s="2" t="s">
        <v>2417</v>
      </c>
      <c r="S39" s="2">
        <v>141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2428</v>
      </c>
      <c r="C40" s="2">
        <v>135</v>
      </c>
      <c r="D40" s="11"/>
      <c r="E40" s="2" t="s">
        <v>58</v>
      </c>
      <c r="F40" s="2" t="s">
        <v>777</v>
      </c>
      <c r="G40" s="2">
        <v>150</v>
      </c>
      <c r="H40" s="11"/>
      <c r="I40" s="2" t="s">
        <v>58</v>
      </c>
      <c r="J40" s="2" t="s">
        <v>2406</v>
      </c>
      <c r="K40" s="2">
        <v>140</v>
      </c>
      <c r="L40" s="11"/>
      <c r="M40" s="2" t="s">
        <v>58</v>
      </c>
      <c r="N40" s="2" t="s">
        <v>2429</v>
      </c>
      <c r="O40" s="2">
        <v>105</v>
      </c>
      <c r="P40" s="11"/>
      <c r="Q40" s="2" t="s">
        <v>58</v>
      </c>
      <c r="R40" s="2" t="s">
        <v>2417</v>
      </c>
      <c r="S40" s="2">
        <v>141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691</v>
      </c>
      <c r="C41" s="2">
        <v>140</v>
      </c>
      <c r="D41" s="11"/>
      <c r="E41" s="2" t="s">
        <v>43</v>
      </c>
      <c r="F41" s="2" t="s">
        <v>2062</v>
      </c>
      <c r="G41" s="2">
        <v>150</v>
      </c>
      <c r="H41" s="11"/>
      <c r="I41" s="2" t="s">
        <v>43</v>
      </c>
      <c r="J41" s="2" t="s">
        <v>2430</v>
      </c>
      <c r="K41" s="2">
        <v>140</v>
      </c>
      <c r="L41" s="11"/>
      <c r="M41" s="2" t="s">
        <v>43</v>
      </c>
      <c r="N41" s="2" t="s">
        <v>2431</v>
      </c>
      <c r="O41" s="2">
        <f>55+65+15+15</f>
        <v>150</v>
      </c>
      <c r="P41" s="11"/>
      <c r="Q41" s="2" t="s">
        <v>43</v>
      </c>
      <c r="R41" s="2" t="s">
        <v>2432</v>
      </c>
      <c r="S41" s="2">
        <v>114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2" t="s">
        <v>2255</v>
      </c>
      <c r="B42" s="2"/>
      <c r="C42" s="2"/>
      <c r="D42" s="11"/>
      <c r="E42" s="2" t="s">
        <v>2255</v>
      </c>
      <c r="F42" s="2"/>
      <c r="G42" s="2"/>
      <c r="H42" s="11"/>
      <c r="I42" s="2" t="s">
        <v>2255</v>
      </c>
      <c r="J42" s="2"/>
      <c r="K42" s="2"/>
      <c r="L42" s="11"/>
      <c r="M42" s="2" t="s">
        <v>2255</v>
      </c>
      <c r="N42" s="2"/>
      <c r="O42" s="2"/>
      <c r="P42" s="11"/>
      <c r="Q42" s="2" t="s">
        <v>2255</v>
      </c>
      <c r="R42" s="2"/>
      <c r="S42" s="2"/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2" t="s">
        <v>2334</v>
      </c>
      <c r="B43" s="2" t="s">
        <v>2433</v>
      </c>
      <c r="C43" s="2">
        <v>120</v>
      </c>
      <c r="D43" s="12"/>
      <c r="E43" s="2" t="s">
        <v>2334</v>
      </c>
      <c r="F43" s="2" t="s">
        <v>777</v>
      </c>
      <c r="G43" s="2">
        <v>150</v>
      </c>
      <c r="H43" s="12"/>
      <c r="I43" s="2" t="s">
        <v>2334</v>
      </c>
      <c r="J43" s="2" t="s">
        <v>2434</v>
      </c>
      <c r="K43" s="2">
        <v>150</v>
      </c>
      <c r="L43" s="12"/>
      <c r="M43" s="2" t="s">
        <v>2334</v>
      </c>
      <c r="N43" s="2" t="s">
        <v>2435</v>
      </c>
      <c r="O43" s="2">
        <v>145</v>
      </c>
      <c r="P43" s="12"/>
      <c r="Q43" s="2" t="s">
        <v>2334</v>
      </c>
      <c r="R43" s="2" t="s">
        <v>2436</v>
      </c>
      <c r="S43" s="25">
        <v>151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37</v>
      </c>
      <c r="B44" s="12"/>
      <c r="C44" s="12">
        <f>SUM((C1:C43))</f>
        <v>3070</v>
      </c>
      <c r="D44" s="12"/>
      <c r="E44" s="12" t="s">
        <v>37</v>
      </c>
      <c r="F44" s="12"/>
      <c r="G44" s="12">
        <f>SUM((G1:G43))</f>
        <v>3390</v>
      </c>
      <c r="H44" s="12"/>
      <c r="I44" s="12" t="s">
        <v>37</v>
      </c>
      <c r="J44" s="12"/>
      <c r="K44" s="12">
        <f>SUM((K1:K43))</f>
        <v>3060</v>
      </c>
      <c r="L44" s="12"/>
      <c r="M44" s="12" t="s">
        <v>37</v>
      </c>
      <c r="N44" s="12"/>
      <c r="O44" s="12">
        <f>SUM((O1:O43))</f>
        <v>2375</v>
      </c>
      <c r="P44" s="12"/>
      <c r="Q44" s="12" t="s">
        <v>37</v>
      </c>
      <c r="R44" s="12"/>
      <c r="S44" s="12">
        <f>SUM((S1:S43))</f>
        <v>1863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38</v>
      </c>
      <c r="B45" s="12"/>
      <c r="C45" s="12">
        <v>3240</v>
      </c>
      <c r="D45" s="12"/>
      <c r="E45" s="12" t="s">
        <v>38</v>
      </c>
      <c r="F45" s="12"/>
      <c r="G45" s="12">
        <v>3520</v>
      </c>
      <c r="H45" s="12"/>
      <c r="I45" s="12" t="s">
        <v>38</v>
      </c>
      <c r="J45" s="12"/>
      <c r="K45" s="12">
        <v>3060</v>
      </c>
      <c r="L45" s="12"/>
      <c r="M45" s="12" t="s">
        <v>38</v>
      </c>
      <c r="N45" s="12"/>
      <c r="O45" s="12">
        <v>2285</v>
      </c>
      <c r="P45" s="12"/>
      <c r="Q45" s="12" t="s">
        <v>38</v>
      </c>
      <c r="R45" s="12"/>
      <c r="S45" s="12">
        <v>1902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39</v>
      </c>
      <c r="B46" s="12"/>
      <c r="C46" s="12">
        <f>SUMIF(C3:C42, "&gt;150")-COUNTIF(C3:C42, "&gt;150")*150</f>
        <v>45</v>
      </c>
      <c r="D46" s="12"/>
      <c r="E46" s="12" t="s">
        <v>39</v>
      </c>
      <c r="F46" s="12"/>
      <c r="G46" s="12">
        <f>SUMIF(G3:G42, "&gt;150")-COUNTIF(G3:G42, "&gt;150")*150</f>
        <v>0</v>
      </c>
      <c r="H46" s="12"/>
      <c r="I46" s="12" t="s">
        <v>39</v>
      </c>
      <c r="J46" s="12"/>
      <c r="K46" s="12">
        <f>SUMIF(K3:K42, "&gt;150")-COUNTIF(K3:K42, "&gt;150")*150</f>
        <v>50</v>
      </c>
      <c r="L46" s="12"/>
      <c r="M46" s="12" t="s">
        <v>39</v>
      </c>
      <c r="N46" s="12"/>
      <c r="O46" s="12">
        <f>SUMIF(O3:O42, "&gt;150")-COUNTIF(O3:O42, "&gt;150")*150</f>
        <v>0</v>
      </c>
      <c r="P46" s="12"/>
      <c r="Q46" s="12" t="s">
        <v>39</v>
      </c>
      <c r="R46" s="12"/>
      <c r="S46" s="12">
        <f>SUMIF(S3:S42, "&gt;150")-COUNTIF(S3:S42, "&gt;150")*150</f>
        <v>143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 t="s">
        <v>40</v>
      </c>
      <c r="B47" s="12"/>
      <c r="C47" s="12">
        <f>C45-C46</f>
        <v>3195</v>
      </c>
      <c r="D47" s="12"/>
      <c r="E47" s="12" t="s">
        <v>40</v>
      </c>
      <c r="F47" s="12"/>
      <c r="G47" s="12">
        <f>G45-G46</f>
        <v>3520</v>
      </c>
      <c r="H47" s="12"/>
      <c r="I47" s="12" t="s">
        <v>40</v>
      </c>
      <c r="J47" s="12"/>
      <c r="K47" s="12">
        <f>K45-K46</f>
        <v>3010</v>
      </c>
      <c r="L47" s="12"/>
      <c r="M47" s="12" t="s">
        <v>40</v>
      </c>
      <c r="N47" s="12"/>
      <c r="O47" s="12">
        <f>O45-O46</f>
        <v>2285</v>
      </c>
      <c r="P47" s="12"/>
      <c r="Q47" s="12" t="s">
        <v>40</v>
      </c>
      <c r="R47" s="12"/>
      <c r="S47" s="12">
        <f>S45-S46</f>
        <v>1759</v>
      </c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12" priority="1" operator="greaterThan">
      <formula>150</formula>
    </cfRule>
  </conditionalFormatting>
  <hyperlinks>
    <hyperlink ref="B2" r:id="rId1" xr:uid="{00000000-0004-0000-2D00-000000000000}"/>
    <hyperlink ref="F2" r:id="rId2" xr:uid="{00000000-0004-0000-2D00-000001000000}"/>
    <hyperlink ref="J2" r:id="rId3" xr:uid="{00000000-0004-0000-2D00-000002000000}"/>
    <hyperlink ref="N2" r:id="rId4" xr:uid="{00000000-0004-0000-2D00-000003000000}"/>
    <hyperlink ref="R2" r:id="rId5" xr:uid="{00000000-0004-0000-2D00-000004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69.6640625" customWidth="1"/>
    <col min="8" max="8" width="5.1640625" customWidth="1"/>
    <col min="10" max="10" width="42.6640625" customWidth="1"/>
    <col min="12" max="12" width="4.33203125" customWidth="1"/>
    <col min="14" max="14" width="19.33203125" customWidth="1"/>
    <col min="16" max="16" width="4.83203125" customWidth="1"/>
    <col min="18" max="18" width="26.6640625" customWidth="1"/>
  </cols>
  <sheetData>
    <row r="1" spans="1:30" ht="17">
      <c r="A1" s="127"/>
      <c r="B1" s="129">
        <v>45929</v>
      </c>
      <c r="C1" s="130"/>
      <c r="D1" s="127"/>
      <c r="E1" s="127"/>
      <c r="F1" s="129">
        <v>45930</v>
      </c>
      <c r="G1" s="130"/>
      <c r="H1" s="127"/>
      <c r="I1" s="127"/>
      <c r="J1" s="129">
        <v>45931</v>
      </c>
      <c r="K1" s="130"/>
      <c r="L1" s="127"/>
      <c r="M1" s="127"/>
      <c r="N1" s="129">
        <v>45932</v>
      </c>
      <c r="O1" s="130"/>
      <c r="P1" s="127"/>
      <c r="Q1" s="127"/>
      <c r="R1" s="129">
        <v>45933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3">
      <c r="A2" s="128"/>
      <c r="B2" s="2"/>
      <c r="C2" s="2" t="s">
        <v>0</v>
      </c>
      <c r="D2" s="133"/>
      <c r="E2" s="128"/>
      <c r="F2" s="26" t="s">
        <v>2437</v>
      </c>
      <c r="G2" s="2" t="s">
        <v>0</v>
      </c>
      <c r="H2" s="133"/>
      <c r="I2" s="128"/>
      <c r="J2" s="100" t="s">
        <v>2438</v>
      </c>
      <c r="K2" s="2" t="s">
        <v>0</v>
      </c>
      <c r="L2" s="133"/>
      <c r="M2" s="128"/>
      <c r="N2" s="26" t="s">
        <v>614</v>
      </c>
      <c r="O2" s="2" t="s">
        <v>0</v>
      </c>
      <c r="P2" s="133"/>
      <c r="Q2" s="128"/>
      <c r="R2" s="26" t="s">
        <v>2439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3">
      <c r="A3" s="5" t="s">
        <v>1</v>
      </c>
      <c r="B3" s="118"/>
      <c r="C3" s="118"/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2440</v>
      </c>
      <c r="O3" s="2">
        <v>115</v>
      </c>
      <c r="P3" s="133"/>
      <c r="Q3" s="5" t="s">
        <v>1</v>
      </c>
      <c r="R3" s="2" t="s">
        <v>2441</v>
      </c>
      <c r="S3" s="2">
        <v>150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3">
      <c r="A4" s="5" t="s">
        <v>2</v>
      </c>
      <c r="B4" s="118"/>
      <c r="C4" s="118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3">
      <c r="A5" s="5" t="s">
        <v>3</v>
      </c>
      <c r="B5" s="118"/>
      <c r="C5" s="118"/>
      <c r="D5" s="133"/>
      <c r="E5" s="5" t="s">
        <v>3</v>
      </c>
      <c r="F5" s="2"/>
      <c r="G5" s="2"/>
      <c r="H5" s="133"/>
      <c r="I5" s="5" t="s">
        <v>3</v>
      </c>
      <c r="J5" s="2" t="s">
        <v>72</v>
      </c>
      <c r="K5" s="2"/>
      <c r="L5" s="133"/>
      <c r="M5" s="5" t="s">
        <v>3</v>
      </c>
      <c r="N5" s="2" t="s">
        <v>296</v>
      </c>
      <c r="O5" s="2">
        <v>115</v>
      </c>
      <c r="P5" s="133"/>
      <c r="Q5" s="5" t="s">
        <v>3</v>
      </c>
      <c r="R5" s="2" t="s">
        <v>72</v>
      </c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3">
      <c r="A6" s="5" t="s">
        <v>4</v>
      </c>
      <c r="B6" s="118"/>
      <c r="C6" s="118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3">
      <c r="A7" s="5" t="s">
        <v>5</v>
      </c>
      <c r="B7" s="118"/>
      <c r="C7" s="118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3">
      <c r="A8" s="5" t="s">
        <v>6</v>
      </c>
      <c r="B8" s="118"/>
      <c r="C8" s="118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2442</v>
      </c>
      <c r="S8" s="25">
        <v>160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3">
      <c r="A9" s="5" t="s">
        <v>7</v>
      </c>
      <c r="B9" s="118"/>
      <c r="C9" s="118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3">
      <c r="A10" s="5" t="s">
        <v>8</v>
      </c>
      <c r="B10" s="118"/>
      <c r="C10" s="118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 t="s">
        <v>302</v>
      </c>
      <c r="O10" s="2">
        <v>120</v>
      </c>
      <c r="P10" s="133"/>
      <c r="Q10" s="5" t="s">
        <v>8</v>
      </c>
      <c r="R10" s="2" t="s">
        <v>2443</v>
      </c>
      <c r="S10" s="2">
        <v>145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3">
      <c r="A11" s="5" t="s">
        <v>9</v>
      </c>
      <c r="B11" s="118"/>
      <c r="C11" s="118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3">
      <c r="A12" s="5" t="s">
        <v>10</v>
      </c>
      <c r="B12" s="118"/>
      <c r="C12" s="118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3">
      <c r="A13" s="5" t="s">
        <v>11</v>
      </c>
      <c r="B13" s="119"/>
      <c r="C13" s="120"/>
      <c r="D13" s="133"/>
      <c r="E13" s="5" t="s">
        <v>11</v>
      </c>
      <c r="F13" s="2"/>
      <c r="G13" s="2"/>
      <c r="H13" s="133"/>
      <c r="I13" s="5" t="s">
        <v>11</v>
      </c>
      <c r="J13" s="2"/>
      <c r="K13" s="2"/>
      <c r="L13" s="133"/>
      <c r="M13" s="5" t="s">
        <v>11</v>
      </c>
      <c r="N13" s="2" t="s">
        <v>321</v>
      </c>
      <c r="O13" s="2">
        <v>120</v>
      </c>
      <c r="P13" s="133"/>
      <c r="Q13" s="5" t="s">
        <v>11</v>
      </c>
      <c r="R13" s="2" t="s">
        <v>2444</v>
      </c>
      <c r="S13" s="2">
        <v>115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3">
      <c r="A14" s="5" t="s">
        <v>12</v>
      </c>
      <c r="B14" s="118"/>
      <c r="C14" s="118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3">
      <c r="A15" s="5" t="s">
        <v>13</v>
      </c>
      <c r="B15" s="118"/>
      <c r="C15" s="118"/>
      <c r="D15" s="133"/>
      <c r="E15" s="5" t="s">
        <v>13</v>
      </c>
      <c r="F15" s="2"/>
      <c r="G15" s="2"/>
      <c r="H15" s="133"/>
      <c r="I15" s="5" t="s">
        <v>13</v>
      </c>
      <c r="J15" s="2"/>
      <c r="K15" s="2"/>
      <c r="L15" s="133"/>
      <c r="M15" s="5" t="s">
        <v>13</v>
      </c>
      <c r="N15" s="2" t="s">
        <v>321</v>
      </c>
      <c r="O15" s="2">
        <v>120</v>
      </c>
      <c r="P15" s="133"/>
      <c r="Q15" s="5" t="s">
        <v>13</v>
      </c>
      <c r="R15" s="2" t="s">
        <v>2442</v>
      </c>
      <c r="S15" s="25">
        <v>160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3">
      <c r="A16" s="5" t="s">
        <v>14</v>
      </c>
      <c r="B16" s="118"/>
      <c r="C16" s="118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3">
      <c r="A17" s="5" t="s">
        <v>15</v>
      </c>
      <c r="B17" s="118"/>
      <c r="C17" s="118"/>
      <c r="D17" s="133"/>
      <c r="E17" s="5" t="s">
        <v>15</v>
      </c>
      <c r="F17" s="2"/>
      <c r="G17" s="2"/>
      <c r="H17" s="133"/>
      <c r="I17" s="5" t="s">
        <v>15</v>
      </c>
      <c r="J17" s="2" t="s">
        <v>2445</v>
      </c>
      <c r="K17" s="2">
        <v>150</v>
      </c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3">
      <c r="A18" s="5" t="s">
        <v>16</v>
      </c>
      <c r="B18" s="119"/>
      <c r="C18" s="120"/>
      <c r="D18" s="133"/>
      <c r="E18" s="5" t="s">
        <v>16</v>
      </c>
      <c r="F18" s="2"/>
      <c r="G18" s="2"/>
      <c r="H18" s="133"/>
      <c r="I18" s="5" t="s">
        <v>16</v>
      </c>
      <c r="J18" s="2"/>
      <c r="K18" s="2"/>
      <c r="L18" s="133"/>
      <c r="M18" s="5" t="s">
        <v>16</v>
      </c>
      <c r="N18" s="2" t="s">
        <v>51</v>
      </c>
      <c r="O18" s="2"/>
      <c r="P18" s="133"/>
      <c r="Q18" s="5" t="s">
        <v>16</v>
      </c>
      <c r="R18" s="2" t="s">
        <v>2444</v>
      </c>
      <c r="S18" s="2">
        <v>115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3">
      <c r="A19" s="5" t="s">
        <v>17</v>
      </c>
      <c r="B19" s="119"/>
      <c r="C19" s="120"/>
      <c r="D19" s="133"/>
      <c r="E19" s="5" t="s">
        <v>17</v>
      </c>
      <c r="F19" s="2" t="s">
        <v>2446</v>
      </c>
      <c r="G19" s="25">
        <v>159</v>
      </c>
      <c r="H19" s="133"/>
      <c r="I19" s="5" t="s">
        <v>17</v>
      </c>
      <c r="J19" s="2" t="s">
        <v>2447</v>
      </c>
      <c r="K19" s="2">
        <v>135</v>
      </c>
      <c r="L19" s="133"/>
      <c r="M19" s="5" t="s">
        <v>17</v>
      </c>
      <c r="N19" s="2" t="s">
        <v>321</v>
      </c>
      <c r="O19" s="2">
        <v>120</v>
      </c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3">
      <c r="A20" s="5" t="s">
        <v>18</v>
      </c>
      <c r="B20" s="118"/>
      <c r="C20" s="118"/>
      <c r="D20" s="133"/>
      <c r="E20" s="5" t="s">
        <v>18</v>
      </c>
      <c r="F20" s="2" t="s">
        <v>2448</v>
      </c>
      <c r="G20" s="2"/>
      <c r="H20" s="133"/>
      <c r="I20" s="5" t="s">
        <v>18</v>
      </c>
      <c r="J20" s="2" t="s">
        <v>2449</v>
      </c>
      <c r="K20" s="2">
        <v>140</v>
      </c>
      <c r="L20" s="133"/>
      <c r="M20" s="5" t="s">
        <v>18</v>
      </c>
      <c r="N20" s="2" t="s">
        <v>302</v>
      </c>
      <c r="O20" s="2">
        <v>120</v>
      </c>
      <c r="P20" s="133"/>
      <c r="Q20" s="5" t="s">
        <v>18</v>
      </c>
      <c r="R20" s="2" t="s">
        <v>2450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3">
      <c r="A21" s="5" t="s">
        <v>19</v>
      </c>
      <c r="B21" s="118"/>
      <c r="C21" s="118"/>
      <c r="D21" s="133"/>
      <c r="E21" s="5" t="s">
        <v>19</v>
      </c>
      <c r="F21" s="2" t="s">
        <v>2446</v>
      </c>
      <c r="G21" s="25">
        <v>159</v>
      </c>
      <c r="H21" s="133"/>
      <c r="I21" s="5" t="s">
        <v>19</v>
      </c>
      <c r="J21" s="2" t="s">
        <v>2451</v>
      </c>
      <c r="K21" s="2">
        <v>141</v>
      </c>
      <c r="L21" s="133"/>
      <c r="M21" s="5" t="s">
        <v>19</v>
      </c>
      <c r="N21" s="2" t="s">
        <v>2440</v>
      </c>
      <c r="O21" s="2">
        <v>115</v>
      </c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3">
      <c r="A22" s="5" t="s">
        <v>20</v>
      </c>
      <c r="B22" s="118"/>
      <c r="C22" s="118"/>
      <c r="D22" s="133"/>
      <c r="E22" s="5" t="s">
        <v>20</v>
      </c>
      <c r="F22" s="2"/>
      <c r="G22" s="2"/>
      <c r="H22" s="133"/>
      <c r="I22" s="5" t="s">
        <v>20</v>
      </c>
      <c r="J22" s="2"/>
      <c r="K22" s="2"/>
      <c r="L22" s="133"/>
      <c r="M22" s="5" t="s">
        <v>20</v>
      </c>
      <c r="N22" s="2" t="s">
        <v>321</v>
      </c>
      <c r="O22" s="2">
        <v>120</v>
      </c>
      <c r="P22" s="133"/>
      <c r="Q22" s="5" t="s">
        <v>20</v>
      </c>
      <c r="R22" s="2" t="s">
        <v>2452</v>
      </c>
      <c r="S22" s="2">
        <v>140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3">
      <c r="A23" s="5" t="s">
        <v>21</v>
      </c>
      <c r="B23" s="118"/>
      <c r="C23" s="118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3">
      <c r="A24" s="5" t="s">
        <v>22</v>
      </c>
      <c r="B24" s="118"/>
      <c r="C24" s="118"/>
      <c r="D24" s="133"/>
      <c r="E24" s="5" t="s">
        <v>22</v>
      </c>
      <c r="F24" s="2" t="s">
        <v>2448</v>
      </c>
      <c r="G24" s="2"/>
      <c r="H24" s="133"/>
      <c r="I24" s="5" t="s">
        <v>22</v>
      </c>
      <c r="J24" s="2" t="s">
        <v>2453</v>
      </c>
      <c r="K24" s="2"/>
      <c r="L24" s="133"/>
      <c r="M24" s="5" t="s">
        <v>22</v>
      </c>
      <c r="N24" s="2" t="s">
        <v>72</v>
      </c>
      <c r="O24" s="2"/>
      <c r="P24" s="133"/>
      <c r="Q24" s="5" t="s">
        <v>22</v>
      </c>
      <c r="R24" s="2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3">
      <c r="A25" s="5" t="s">
        <v>23</v>
      </c>
      <c r="B25" s="118"/>
      <c r="C25" s="118"/>
      <c r="D25" s="133"/>
      <c r="E25" s="5" t="s">
        <v>23</v>
      </c>
      <c r="F25" s="2" t="s">
        <v>2448</v>
      </c>
      <c r="G25" s="2"/>
      <c r="H25" s="133"/>
      <c r="I25" s="5" t="s">
        <v>23</v>
      </c>
      <c r="J25" s="2" t="s">
        <v>2453</v>
      </c>
      <c r="K25" s="2"/>
      <c r="L25" s="133"/>
      <c r="M25" s="5" t="s">
        <v>23</v>
      </c>
      <c r="N25" s="2" t="s">
        <v>72</v>
      </c>
      <c r="O25" s="2"/>
      <c r="P25" s="133"/>
      <c r="Q25" s="5" t="s">
        <v>23</v>
      </c>
      <c r="R25" s="2" t="s">
        <v>72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3">
      <c r="A26" s="5" t="s">
        <v>24</v>
      </c>
      <c r="B26" s="118"/>
      <c r="C26" s="118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 t="s">
        <v>302</v>
      </c>
      <c r="O26" s="2">
        <v>120</v>
      </c>
      <c r="P26" s="133"/>
      <c r="Q26" s="5" t="s">
        <v>24</v>
      </c>
      <c r="R26" s="2" t="s">
        <v>2454</v>
      </c>
      <c r="S26" s="2">
        <v>115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3">
      <c r="A27" s="5" t="s">
        <v>25</v>
      </c>
      <c r="B27" s="118"/>
      <c r="C27" s="118"/>
      <c r="D27" s="133"/>
      <c r="E27" s="5" t="s">
        <v>25</v>
      </c>
      <c r="F27" s="2" t="s">
        <v>2455</v>
      </c>
      <c r="G27" s="25">
        <v>186</v>
      </c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3">
      <c r="A28" s="5" t="s">
        <v>26</v>
      </c>
      <c r="B28" s="118"/>
      <c r="C28" s="118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3">
      <c r="A29" s="5" t="s">
        <v>27</v>
      </c>
      <c r="B29" s="118"/>
      <c r="C29" s="118"/>
      <c r="D29" s="133"/>
      <c r="E29" s="5" t="s">
        <v>27</v>
      </c>
      <c r="F29" s="2" t="s">
        <v>2456</v>
      </c>
      <c r="G29" s="25">
        <v>153</v>
      </c>
      <c r="H29" s="133"/>
      <c r="I29" s="5" t="s">
        <v>27</v>
      </c>
      <c r="J29" s="2" t="s">
        <v>2451</v>
      </c>
      <c r="K29" s="2">
        <v>141</v>
      </c>
      <c r="L29" s="133"/>
      <c r="M29" s="5" t="s">
        <v>27</v>
      </c>
      <c r="N29" s="2" t="s">
        <v>72</v>
      </c>
      <c r="O29" s="2"/>
      <c r="P29" s="133"/>
      <c r="Q29" s="5" t="s">
        <v>27</v>
      </c>
      <c r="R29" s="2" t="s">
        <v>2457</v>
      </c>
      <c r="S29" s="2">
        <v>150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3">
      <c r="A30" s="5" t="s">
        <v>28</v>
      </c>
      <c r="B30" s="118"/>
      <c r="C30" s="118"/>
      <c r="D30" s="133"/>
      <c r="E30" s="5" t="s">
        <v>28</v>
      </c>
      <c r="F30" s="2" t="s">
        <v>72</v>
      </c>
      <c r="G30" s="2"/>
      <c r="H30" s="133"/>
      <c r="I30" s="5" t="s">
        <v>28</v>
      </c>
      <c r="J30" s="2" t="s">
        <v>72</v>
      </c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3">
      <c r="A31" s="5" t="s">
        <v>29</v>
      </c>
      <c r="B31" s="118"/>
      <c r="C31" s="118"/>
      <c r="D31" s="133"/>
      <c r="E31" s="5" t="s">
        <v>29</v>
      </c>
      <c r="F31" s="2" t="s">
        <v>2458</v>
      </c>
      <c r="G31" s="25">
        <v>153</v>
      </c>
      <c r="H31" s="133"/>
      <c r="I31" s="5" t="s">
        <v>29</v>
      </c>
      <c r="J31" s="2" t="s">
        <v>2459</v>
      </c>
      <c r="K31" s="2">
        <v>145</v>
      </c>
      <c r="L31" s="133"/>
      <c r="M31" s="5" t="s">
        <v>29</v>
      </c>
      <c r="N31" s="2" t="s">
        <v>2460</v>
      </c>
      <c r="O31" s="2">
        <v>125</v>
      </c>
      <c r="P31" s="133"/>
      <c r="Q31" s="5" t="s">
        <v>29</v>
      </c>
      <c r="R31" s="2" t="s">
        <v>2443</v>
      </c>
      <c r="S31" s="2">
        <v>145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3">
      <c r="A32" s="5" t="s">
        <v>30</v>
      </c>
      <c r="B32" s="118"/>
      <c r="C32" s="118"/>
      <c r="D32" s="133"/>
      <c r="E32" s="5" t="s">
        <v>30</v>
      </c>
      <c r="F32" s="2"/>
      <c r="G32" s="2"/>
      <c r="H32" s="133"/>
      <c r="I32" s="5" t="s">
        <v>30</v>
      </c>
      <c r="J32" s="2"/>
      <c r="K32" s="2"/>
      <c r="L32" s="133"/>
      <c r="M32" s="5" t="s">
        <v>30</v>
      </c>
      <c r="N32" s="2" t="s">
        <v>279</v>
      </c>
      <c r="O32" s="2">
        <v>100</v>
      </c>
      <c r="P32" s="133"/>
      <c r="Q32" s="5" t="s">
        <v>30</v>
      </c>
      <c r="R32" s="2" t="s">
        <v>2461</v>
      </c>
      <c r="S32" s="2">
        <v>145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3">
      <c r="A33" s="2" t="s">
        <v>32</v>
      </c>
      <c r="B33" s="119"/>
      <c r="C33" s="120"/>
      <c r="D33" s="133"/>
      <c r="E33" s="2" t="s">
        <v>32</v>
      </c>
      <c r="F33" s="2"/>
      <c r="G33" s="2"/>
      <c r="H33" s="133"/>
      <c r="I33" s="2" t="s">
        <v>32</v>
      </c>
      <c r="J33" s="10"/>
      <c r="K33" s="2"/>
      <c r="L33" s="133"/>
      <c r="M33" s="2" t="s">
        <v>32</v>
      </c>
      <c r="N33" s="2" t="s">
        <v>302</v>
      </c>
      <c r="O33" s="2">
        <v>120</v>
      </c>
      <c r="P33" s="133"/>
      <c r="Q33" s="2" t="s">
        <v>32</v>
      </c>
      <c r="R33" s="2" t="s">
        <v>2462</v>
      </c>
      <c r="S33" s="2">
        <v>145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3">
      <c r="A34" s="2" t="s">
        <v>33</v>
      </c>
      <c r="B34" s="118"/>
      <c r="C34" s="118"/>
      <c r="D34" s="133"/>
      <c r="E34" s="2" t="s">
        <v>33</v>
      </c>
      <c r="F34" s="5" t="s">
        <v>2463</v>
      </c>
      <c r="G34" s="33">
        <v>211</v>
      </c>
      <c r="H34" s="133"/>
      <c r="I34" s="2" t="s">
        <v>33</v>
      </c>
      <c r="J34" s="2" t="s">
        <v>2464</v>
      </c>
      <c r="K34" s="25">
        <v>152</v>
      </c>
      <c r="L34" s="133"/>
      <c r="M34" s="2" t="s">
        <v>33</v>
      </c>
      <c r="N34" s="2" t="s">
        <v>2460</v>
      </c>
      <c r="O34" s="2">
        <v>125</v>
      </c>
      <c r="P34" s="133"/>
      <c r="Q34" s="2" t="s">
        <v>33</v>
      </c>
      <c r="R34" s="2" t="s">
        <v>2443</v>
      </c>
      <c r="S34" s="2">
        <v>145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3">
      <c r="A35" s="2" t="s">
        <v>34</v>
      </c>
      <c r="B35" s="118"/>
      <c r="C35" s="118"/>
      <c r="D35" s="133"/>
      <c r="E35" s="2" t="s">
        <v>34</v>
      </c>
      <c r="F35" s="2"/>
      <c r="G35" s="2"/>
      <c r="H35" s="133"/>
      <c r="I35" s="2" t="s">
        <v>34</v>
      </c>
      <c r="J35" s="2"/>
      <c r="K35" s="2"/>
      <c r="L35" s="133"/>
      <c r="M35" s="2" t="s">
        <v>34</v>
      </c>
      <c r="N35" s="2" t="s">
        <v>2460</v>
      </c>
      <c r="O35" s="2">
        <v>125</v>
      </c>
      <c r="P35" s="133"/>
      <c r="Q35" s="2" t="s">
        <v>34</v>
      </c>
      <c r="R35" s="2" t="s">
        <v>2443</v>
      </c>
      <c r="S35" s="2">
        <v>145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3">
      <c r="A36" s="2" t="s">
        <v>35</v>
      </c>
      <c r="B36" s="119"/>
      <c r="C36" s="120"/>
      <c r="D36" s="128"/>
      <c r="E36" s="21" t="s">
        <v>35</v>
      </c>
      <c r="F36" s="5" t="s">
        <v>2446</v>
      </c>
      <c r="G36" s="25">
        <v>159</v>
      </c>
      <c r="H36" s="128"/>
      <c r="I36" s="2" t="s">
        <v>35</v>
      </c>
      <c r="J36" s="2"/>
      <c r="K36" s="2"/>
      <c r="L36" s="128"/>
      <c r="M36" s="2" t="s">
        <v>35</v>
      </c>
      <c r="N36" s="2" t="s">
        <v>2460</v>
      </c>
      <c r="O36" s="2">
        <v>125</v>
      </c>
      <c r="P36" s="128"/>
      <c r="Q36" s="2" t="s">
        <v>35</v>
      </c>
      <c r="R36" s="2" t="s">
        <v>2443</v>
      </c>
      <c r="S36" s="2">
        <v>145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119"/>
      <c r="C37" s="120"/>
      <c r="D37" s="11"/>
      <c r="E37" s="2" t="s">
        <v>36</v>
      </c>
      <c r="F37" s="5" t="s">
        <v>2446</v>
      </c>
      <c r="G37" s="25">
        <v>159</v>
      </c>
      <c r="H37" s="11"/>
      <c r="I37" s="21" t="s">
        <v>36</v>
      </c>
      <c r="J37" s="2" t="s">
        <v>2464</v>
      </c>
      <c r="K37" s="25">
        <v>152</v>
      </c>
      <c r="L37" s="11"/>
      <c r="M37" s="2" t="s">
        <v>36</v>
      </c>
      <c r="N37" s="2" t="s">
        <v>302</v>
      </c>
      <c r="O37" s="2">
        <v>120</v>
      </c>
      <c r="P37" s="11"/>
      <c r="Q37" s="2" t="s">
        <v>36</v>
      </c>
      <c r="R37" s="2" t="s">
        <v>2443</v>
      </c>
      <c r="S37" s="2">
        <v>145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119"/>
      <c r="C38" s="120"/>
      <c r="D38" s="11"/>
      <c r="E38" s="2" t="s">
        <v>42</v>
      </c>
      <c r="F38" s="2" t="s">
        <v>2465</v>
      </c>
      <c r="G38" s="25">
        <v>215</v>
      </c>
      <c r="H38" s="11"/>
      <c r="I38" s="2" t="s">
        <v>42</v>
      </c>
      <c r="J38" s="2" t="s">
        <v>2466</v>
      </c>
      <c r="K38" s="2">
        <v>150</v>
      </c>
      <c r="L38" s="11"/>
      <c r="M38" s="2" t="s">
        <v>42</v>
      </c>
      <c r="N38" s="2" t="s">
        <v>302</v>
      </c>
      <c r="O38" s="2">
        <v>120</v>
      </c>
      <c r="P38" s="11"/>
      <c r="Q38" s="2" t="s">
        <v>42</v>
      </c>
      <c r="R38" s="2" t="s">
        <v>2443</v>
      </c>
      <c r="S38" s="2">
        <v>145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118"/>
      <c r="C39" s="118"/>
      <c r="D39" s="11"/>
      <c r="E39" s="2" t="s">
        <v>57</v>
      </c>
      <c r="F39" s="2" t="s">
        <v>72</v>
      </c>
      <c r="G39" s="2"/>
      <c r="H39" s="11"/>
      <c r="I39" s="2" t="s">
        <v>57</v>
      </c>
      <c r="J39" s="2" t="s">
        <v>2467</v>
      </c>
      <c r="K39" s="2">
        <v>139</v>
      </c>
      <c r="L39" s="11"/>
      <c r="M39" s="2" t="s">
        <v>57</v>
      </c>
      <c r="N39" s="2" t="s">
        <v>2468</v>
      </c>
      <c r="O39" s="2">
        <v>125</v>
      </c>
      <c r="P39" s="11"/>
      <c r="Q39" s="2" t="s">
        <v>57</v>
      </c>
      <c r="R39" s="2" t="s">
        <v>2441</v>
      </c>
      <c r="S39" s="2">
        <v>150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18"/>
      <c r="C40" s="118"/>
      <c r="D40" s="11"/>
      <c r="E40" s="2" t="s">
        <v>58</v>
      </c>
      <c r="F40" s="2" t="s">
        <v>2469</v>
      </c>
      <c r="G40" s="2">
        <v>145</v>
      </c>
      <c r="H40" s="11"/>
      <c r="I40" s="2" t="s">
        <v>58</v>
      </c>
      <c r="J40" s="2" t="s">
        <v>2470</v>
      </c>
      <c r="K40" s="2">
        <v>145</v>
      </c>
      <c r="L40" s="11"/>
      <c r="M40" s="2" t="s">
        <v>58</v>
      </c>
      <c r="N40" s="2" t="s">
        <v>321</v>
      </c>
      <c r="O40" s="2">
        <v>120</v>
      </c>
      <c r="P40" s="11"/>
      <c r="Q40" s="2" t="s">
        <v>58</v>
      </c>
      <c r="R40" s="2" t="s">
        <v>2471</v>
      </c>
      <c r="S40" s="2">
        <v>125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118"/>
      <c r="C41" s="118"/>
      <c r="D41" s="11"/>
      <c r="E41" s="2" t="s">
        <v>43</v>
      </c>
      <c r="F41" s="2" t="s">
        <v>2458</v>
      </c>
      <c r="G41" s="25">
        <v>153</v>
      </c>
      <c r="H41" s="11"/>
      <c r="I41" s="2" t="s">
        <v>43</v>
      </c>
      <c r="J41" s="2" t="s">
        <v>2472</v>
      </c>
      <c r="K41" s="2">
        <v>149</v>
      </c>
      <c r="L41" s="11"/>
      <c r="M41" s="2" t="s">
        <v>43</v>
      </c>
      <c r="N41" s="2" t="s">
        <v>2473</v>
      </c>
      <c r="O41" s="2">
        <v>120</v>
      </c>
      <c r="P41" s="11"/>
      <c r="Q41" s="21" t="s">
        <v>43</v>
      </c>
      <c r="R41" s="2" t="s">
        <v>2474</v>
      </c>
      <c r="S41" s="2">
        <v>150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8.75" customHeight="1">
      <c r="A42" s="2" t="s">
        <v>2334</v>
      </c>
      <c r="B42" s="118"/>
      <c r="C42" s="118"/>
      <c r="D42" s="12"/>
      <c r="E42" s="2" t="s">
        <v>2334</v>
      </c>
      <c r="F42" s="2" t="s">
        <v>2475</v>
      </c>
      <c r="G42" s="2">
        <v>150</v>
      </c>
      <c r="H42" s="12"/>
      <c r="I42" s="2" t="s">
        <v>2334</v>
      </c>
      <c r="J42" s="2" t="s">
        <v>2476</v>
      </c>
      <c r="K42" s="2">
        <v>139</v>
      </c>
      <c r="L42" s="12"/>
      <c r="M42" s="2" t="s">
        <v>2334</v>
      </c>
      <c r="N42" s="2" t="s">
        <v>302</v>
      </c>
      <c r="O42" s="2">
        <v>120</v>
      </c>
      <c r="P42" s="12"/>
      <c r="Q42" s="2" t="s">
        <v>2334</v>
      </c>
      <c r="R42" s="2" t="s">
        <v>2477</v>
      </c>
      <c r="S42" s="2">
        <v>140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3">
      <c r="A43" s="12" t="s">
        <v>37</v>
      </c>
      <c r="B43" s="12"/>
      <c r="C43" s="12">
        <f>SUM((C1:C42))</f>
        <v>0</v>
      </c>
      <c r="D43" s="12"/>
      <c r="E43" s="12" t="s">
        <v>37</v>
      </c>
      <c r="F43" s="12"/>
      <c r="G43" s="12">
        <f>SUM((G1:G42))</f>
        <v>2002</v>
      </c>
      <c r="H43" s="12"/>
      <c r="I43" s="12" t="s">
        <v>37</v>
      </c>
      <c r="J43" s="12"/>
      <c r="K43" s="12">
        <f>SUM((K1:K42))</f>
        <v>1878</v>
      </c>
      <c r="L43" s="12"/>
      <c r="M43" s="12" t="s">
        <v>37</v>
      </c>
      <c r="N43" s="12"/>
      <c r="O43" s="12">
        <f>SUM((O1:O42))</f>
        <v>2630</v>
      </c>
      <c r="P43" s="12"/>
      <c r="Q43" s="12" t="s">
        <v>37</v>
      </c>
      <c r="R43" s="12"/>
      <c r="S43" s="12">
        <f>SUM((S1:S42))</f>
        <v>2975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3">
      <c r="A44" s="12" t="s">
        <v>38</v>
      </c>
      <c r="B44" s="12"/>
      <c r="C44" s="12"/>
      <c r="D44" s="12"/>
      <c r="E44" s="12" t="s">
        <v>38</v>
      </c>
      <c r="F44" s="12"/>
      <c r="G44" s="12">
        <v>2011</v>
      </c>
      <c r="H44" s="12"/>
      <c r="I44" s="12" t="s">
        <v>38</v>
      </c>
      <c r="J44" s="12"/>
      <c r="K44" s="12">
        <v>1878</v>
      </c>
      <c r="L44" s="12"/>
      <c r="M44" s="12" t="s">
        <v>38</v>
      </c>
      <c r="N44" s="12"/>
      <c r="O44" s="12">
        <v>2630</v>
      </c>
      <c r="P44" s="12"/>
      <c r="Q44" s="12" t="s">
        <v>38</v>
      </c>
      <c r="R44" s="12"/>
      <c r="S44" s="12">
        <v>2925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3">
      <c r="A45" s="12" t="s">
        <v>39</v>
      </c>
      <c r="B45" s="12"/>
      <c r="C45" s="12">
        <f>SUMIF(C3:C42, "&gt;150")-COUNTIF(C3:C42, "&gt;150")*150</f>
        <v>0</v>
      </c>
      <c r="D45" s="12"/>
      <c r="E45" s="12" t="s">
        <v>39</v>
      </c>
      <c r="F45" s="12"/>
      <c r="G45" s="12">
        <f>SUMIF(G3:G42, "&gt;150")-COUNTIF(G3:G42, "&gt;150")*150</f>
        <v>207</v>
      </c>
      <c r="H45" s="12"/>
      <c r="I45" s="12" t="s">
        <v>39</v>
      </c>
      <c r="J45" s="12"/>
      <c r="K45" s="12">
        <f>SUMIF(K3:K42, "&gt;150")-COUNTIF(K3:K42, "&gt;150")*150</f>
        <v>4</v>
      </c>
      <c r="L45" s="12"/>
      <c r="M45" s="12" t="s">
        <v>39</v>
      </c>
      <c r="N45" s="12"/>
      <c r="O45" s="12">
        <f>SUMIF(O3:O42, "&gt;150")-COUNTIF(O3:O42, "&gt;150")*150</f>
        <v>0</v>
      </c>
      <c r="P45" s="12"/>
      <c r="Q45" s="12" t="s">
        <v>39</v>
      </c>
      <c r="R45" s="12"/>
      <c r="S45" s="12">
        <f>SUMIF(S3:S42, "&gt;150")-COUNTIF(S3:S42, "&gt;150")*150</f>
        <v>20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3">
      <c r="A46" s="12" t="s">
        <v>40</v>
      </c>
      <c r="B46" s="12"/>
      <c r="C46" s="12">
        <f>C44-C45</f>
        <v>0</v>
      </c>
      <c r="D46" s="12"/>
      <c r="E46" s="12" t="s">
        <v>40</v>
      </c>
      <c r="F46" s="12"/>
      <c r="G46" s="12">
        <f>G44-G45</f>
        <v>1804</v>
      </c>
      <c r="H46" s="12"/>
      <c r="I46" s="12" t="s">
        <v>40</v>
      </c>
      <c r="J46" s="12"/>
      <c r="K46" s="12">
        <f>K44-K45</f>
        <v>1874</v>
      </c>
      <c r="L46" s="12"/>
      <c r="M46" s="12" t="s">
        <v>40</v>
      </c>
      <c r="N46" s="12"/>
      <c r="O46" s="12">
        <f>O44-O45</f>
        <v>2630</v>
      </c>
      <c r="P46" s="12"/>
      <c r="Q46" s="12" t="s">
        <v>40</v>
      </c>
      <c r="R46" s="12"/>
      <c r="S46" s="12">
        <f>S44-S45</f>
        <v>2905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11" priority="1" operator="greaterThan">
      <formula>150</formula>
    </cfRule>
  </conditionalFormatting>
  <hyperlinks>
    <hyperlink ref="F2" r:id="rId1" xr:uid="{00000000-0004-0000-2E00-000000000000}"/>
    <hyperlink ref="J2" r:id="rId2" xr:uid="{00000000-0004-0000-2E00-000001000000}"/>
    <hyperlink ref="N2" r:id="rId3" xr:uid="{00000000-0004-0000-2E00-000002000000}"/>
    <hyperlink ref="R2" r:id="rId4" xr:uid="{00000000-0004-0000-2E00-000003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30.83203125" customWidth="1"/>
    <col min="8" max="8" width="5.1640625" customWidth="1"/>
    <col min="10" max="10" width="42.1640625" customWidth="1"/>
    <col min="12" max="12" width="4.33203125" customWidth="1"/>
    <col min="14" max="14" width="19.33203125" customWidth="1"/>
    <col min="16" max="16" width="4.83203125" customWidth="1"/>
    <col min="18" max="18" width="17.1640625" customWidth="1"/>
  </cols>
  <sheetData>
    <row r="1" spans="1:30" ht="17">
      <c r="A1" s="127"/>
      <c r="B1" s="129">
        <v>45936</v>
      </c>
      <c r="C1" s="130"/>
      <c r="D1" s="127"/>
      <c r="E1" s="127"/>
      <c r="F1" s="129">
        <v>45937</v>
      </c>
      <c r="G1" s="130"/>
      <c r="H1" s="127"/>
      <c r="I1" s="127"/>
      <c r="J1" s="129">
        <v>45938</v>
      </c>
      <c r="K1" s="130"/>
      <c r="L1" s="127"/>
      <c r="M1" s="127"/>
      <c r="N1" s="129">
        <v>45939</v>
      </c>
      <c r="O1" s="130"/>
      <c r="P1" s="127"/>
      <c r="Q1" s="127"/>
      <c r="R1" s="129">
        <v>45940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18"/>
      <c r="C2" s="2" t="s">
        <v>0</v>
      </c>
      <c r="D2" s="133"/>
      <c r="E2" s="128"/>
      <c r="F2" s="26" t="s">
        <v>2478</v>
      </c>
      <c r="G2" s="2" t="s">
        <v>0</v>
      </c>
      <c r="H2" s="133"/>
      <c r="I2" s="128"/>
      <c r="J2" s="121" t="s">
        <v>2479</v>
      </c>
      <c r="K2" s="2" t="s">
        <v>0</v>
      </c>
      <c r="L2" s="133"/>
      <c r="M2" s="128"/>
      <c r="N2" s="26" t="s">
        <v>2480</v>
      </c>
      <c r="O2" s="2" t="s">
        <v>0</v>
      </c>
      <c r="P2" s="133"/>
      <c r="Q2" s="128"/>
      <c r="R2" s="118"/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118"/>
      <c r="C3" s="2"/>
      <c r="D3" s="133"/>
      <c r="E3" s="5" t="s">
        <v>1</v>
      </c>
      <c r="F3" s="2" t="s">
        <v>2481</v>
      </c>
      <c r="G3" s="2">
        <v>145</v>
      </c>
      <c r="H3" s="133"/>
      <c r="I3" s="5" t="s">
        <v>1</v>
      </c>
      <c r="J3" s="2" t="s">
        <v>2015</v>
      </c>
      <c r="K3" s="2">
        <v>145</v>
      </c>
      <c r="L3" s="133"/>
      <c r="M3" s="5" t="s">
        <v>1</v>
      </c>
      <c r="N3" s="2" t="s">
        <v>2482</v>
      </c>
      <c r="O3" s="2">
        <v>140</v>
      </c>
      <c r="P3" s="133"/>
      <c r="Q3" s="5" t="s">
        <v>1</v>
      </c>
      <c r="R3" s="118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118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 t="s">
        <v>2483</v>
      </c>
      <c r="O4" s="25">
        <v>160</v>
      </c>
      <c r="P4" s="133"/>
      <c r="Q4" s="5" t="s">
        <v>2</v>
      </c>
      <c r="R4" s="118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118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118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118"/>
      <c r="C6" s="2"/>
      <c r="D6" s="133"/>
      <c r="E6" s="5" t="s">
        <v>4</v>
      </c>
      <c r="F6" s="2" t="s">
        <v>2484</v>
      </c>
      <c r="G6" s="2">
        <v>130</v>
      </c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118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118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118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118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 t="s">
        <v>2482</v>
      </c>
      <c r="O8" s="2">
        <v>140</v>
      </c>
      <c r="P8" s="133"/>
      <c r="Q8" s="5" t="s">
        <v>6</v>
      </c>
      <c r="R8" s="118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118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118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118"/>
      <c r="C10" s="2"/>
      <c r="D10" s="133"/>
      <c r="E10" s="5" t="s">
        <v>8</v>
      </c>
      <c r="F10" s="2" t="s">
        <v>2481</v>
      </c>
      <c r="G10" s="2">
        <v>145</v>
      </c>
      <c r="H10" s="133"/>
      <c r="I10" s="5" t="s">
        <v>8</v>
      </c>
      <c r="J10" s="2" t="s">
        <v>2015</v>
      </c>
      <c r="K10" s="2">
        <v>145</v>
      </c>
      <c r="L10" s="133"/>
      <c r="M10" s="5" t="s">
        <v>8</v>
      </c>
      <c r="N10" s="2" t="s">
        <v>2482</v>
      </c>
      <c r="O10" s="2">
        <v>140</v>
      </c>
      <c r="P10" s="133"/>
      <c r="Q10" s="5" t="s">
        <v>8</v>
      </c>
      <c r="R10" s="118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118"/>
      <c r="C11" s="2"/>
      <c r="D11" s="133"/>
      <c r="E11" s="5" t="s">
        <v>9</v>
      </c>
      <c r="F11" s="2"/>
      <c r="G11" s="2"/>
      <c r="H11" s="133"/>
      <c r="I11" s="5" t="s">
        <v>9</v>
      </c>
      <c r="J11" s="2" t="s">
        <v>2485</v>
      </c>
      <c r="K11" s="2">
        <v>145</v>
      </c>
      <c r="L11" s="133"/>
      <c r="M11" s="5" t="s">
        <v>9</v>
      </c>
      <c r="N11" s="2" t="s">
        <v>2486</v>
      </c>
      <c r="O11" s="2">
        <v>140</v>
      </c>
      <c r="P11" s="133"/>
      <c r="Q11" s="5" t="s">
        <v>9</v>
      </c>
      <c r="R11" s="118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118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118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119"/>
      <c r="C13" s="17"/>
      <c r="D13" s="133"/>
      <c r="E13" s="5" t="s">
        <v>11</v>
      </c>
      <c r="F13" s="2" t="s">
        <v>2487</v>
      </c>
      <c r="G13" s="2">
        <v>140</v>
      </c>
      <c r="H13" s="133"/>
      <c r="I13" s="5" t="s">
        <v>11</v>
      </c>
      <c r="J13" s="2" t="s">
        <v>2488</v>
      </c>
      <c r="K13" s="2">
        <v>140</v>
      </c>
      <c r="L13" s="133"/>
      <c r="M13" s="5" t="s">
        <v>11</v>
      </c>
      <c r="N13" s="2" t="s">
        <v>2482</v>
      </c>
      <c r="O13" s="2">
        <v>140</v>
      </c>
      <c r="P13" s="133"/>
      <c r="Q13" s="5" t="s">
        <v>11</v>
      </c>
      <c r="R13" s="118"/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118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118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118"/>
      <c r="C15" s="2"/>
      <c r="D15" s="133"/>
      <c r="E15" s="5" t="s">
        <v>13</v>
      </c>
      <c r="F15" s="2" t="s">
        <v>2489</v>
      </c>
      <c r="G15" s="25">
        <v>155</v>
      </c>
      <c r="H15" s="133"/>
      <c r="I15" s="5" t="s">
        <v>13</v>
      </c>
      <c r="J15" s="2" t="s">
        <v>2490</v>
      </c>
      <c r="K15" s="2">
        <v>130</v>
      </c>
      <c r="L15" s="133"/>
      <c r="M15" s="5" t="s">
        <v>13</v>
      </c>
      <c r="N15" s="2"/>
      <c r="O15" s="2"/>
      <c r="P15" s="133"/>
      <c r="Q15" s="5" t="s">
        <v>13</v>
      </c>
      <c r="R15" s="118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118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118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118"/>
      <c r="C17" s="2"/>
      <c r="D17" s="133"/>
      <c r="E17" s="5" t="s">
        <v>15</v>
      </c>
      <c r="F17" s="2"/>
      <c r="G17" s="2"/>
      <c r="H17" s="133"/>
      <c r="I17" s="5" t="s">
        <v>15</v>
      </c>
      <c r="J17" s="2" t="s">
        <v>2491</v>
      </c>
      <c r="K17" s="2">
        <v>145</v>
      </c>
      <c r="L17" s="133"/>
      <c r="M17" s="5" t="s">
        <v>15</v>
      </c>
      <c r="N17" s="2"/>
      <c r="O17" s="2"/>
      <c r="P17" s="133"/>
      <c r="Q17" s="5" t="s">
        <v>15</v>
      </c>
      <c r="R17" s="118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119"/>
      <c r="C18" s="17"/>
      <c r="D18" s="133"/>
      <c r="E18" s="5" t="s">
        <v>16</v>
      </c>
      <c r="F18" s="2" t="s">
        <v>2481</v>
      </c>
      <c r="G18" s="2">
        <v>145</v>
      </c>
      <c r="H18" s="133"/>
      <c r="I18" s="5" t="s">
        <v>16</v>
      </c>
      <c r="J18" s="2" t="s">
        <v>2015</v>
      </c>
      <c r="K18" s="2">
        <v>145</v>
      </c>
      <c r="L18" s="133"/>
      <c r="M18" s="5" t="s">
        <v>16</v>
      </c>
      <c r="N18" s="2" t="s">
        <v>2483</v>
      </c>
      <c r="O18" s="25">
        <v>160</v>
      </c>
      <c r="P18" s="133"/>
      <c r="Q18" s="5" t="s">
        <v>16</v>
      </c>
      <c r="R18" s="118"/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119"/>
      <c r="C19" s="17"/>
      <c r="D19" s="133"/>
      <c r="E19" s="5" t="s">
        <v>17</v>
      </c>
      <c r="F19" s="2"/>
      <c r="G19" s="2"/>
      <c r="H19" s="133"/>
      <c r="I19" s="5" t="s">
        <v>17</v>
      </c>
      <c r="J19" s="2" t="s">
        <v>2492</v>
      </c>
      <c r="K19" s="2">
        <v>145</v>
      </c>
      <c r="L19" s="133"/>
      <c r="M19" s="5" t="s">
        <v>17</v>
      </c>
      <c r="N19" s="2" t="s">
        <v>2482</v>
      </c>
      <c r="O19" s="2">
        <v>140</v>
      </c>
      <c r="P19" s="133"/>
      <c r="Q19" s="5" t="s">
        <v>17</v>
      </c>
      <c r="R19" s="118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118"/>
      <c r="C20" s="2"/>
      <c r="D20" s="133"/>
      <c r="E20" s="5" t="s">
        <v>18</v>
      </c>
      <c r="F20" s="2" t="s">
        <v>52</v>
      </c>
      <c r="G20" s="2"/>
      <c r="H20" s="133"/>
      <c r="I20" s="5" t="s">
        <v>18</v>
      </c>
      <c r="J20" s="2" t="s">
        <v>2493</v>
      </c>
      <c r="K20" s="2">
        <v>150</v>
      </c>
      <c r="L20" s="133"/>
      <c r="M20" s="5" t="s">
        <v>18</v>
      </c>
      <c r="N20" s="2" t="s">
        <v>2482</v>
      </c>
      <c r="O20" s="2">
        <v>140</v>
      </c>
      <c r="P20" s="133"/>
      <c r="Q20" s="5" t="s">
        <v>18</v>
      </c>
      <c r="R20" s="118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118"/>
      <c r="C21" s="2"/>
      <c r="D21" s="133"/>
      <c r="E21" s="5" t="s">
        <v>19</v>
      </c>
      <c r="F21" s="2" t="s">
        <v>2481</v>
      </c>
      <c r="G21" s="2">
        <v>145</v>
      </c>
      <c r="H21" s="133"/>
      <c r="I21" s="5" t="s">
        <v>19</v>
      </c>
      <c r="J21" s="2" t="s">
        <v>2494</v>
      </c>
      <c r="K21" s="2">
        <v>125</v>
      </c>
      <c r="L21" s="133"/>
      <c r="M21" s="5" t="s">
        <v>19</v>
      </c>
      <c r="N21" s="2" t="s">
        <v>2495</v>
      </c>
      <c r="O21" s="2">
        <v>120</v>
      </c>
      <c r="P21" s="133"/>
      <c r="Q21" s="5" t="s">
        <v>19</v>
      </c>
      <c r="R21" s="118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118"/>
      <c r="C22" s="2"/>
      <c r="D22" s="133"/>
      <c r="E22" s="18" t="s">
        <v>20</v>
      </c>
      <c r="F22" s="2" t="s">
        <v>2487</v>
      </c>
      <c r="G22" s="2">
        <v>140</v>
      </c>
      <c r="H22" s="133"/>
      <c r="I22" s="5" t="s">
        <v>20</v>
      </c>
      <c r="J22" s="2" t="s">
        <v>2491</v>
      </c>
      <c r="K22" s="2">
        <v>145</v>
      </c>
      <c r="L22" s="133"/>
      <c r="M22" s="5" t="s">
        <v>20</v>
      </c>
      <c r="N22" s="2" t="s">
        <v>2486</v>
      </c>
      <c r="O22" s="2">
        <v>140</v>
      </c>
      <c r="P22" s="133"/>
      <c r="Q22" s="5" t="s">
        <v>20</v>
      </c>
      <c r="R22" s="118"/>
      <c r="S22" s="2"/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118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118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118"/>
      <c r="C24" s="2"/>
      <c r="D24" s="133"/>
      <c r="E24" s="5" t="s">
        <v>22</v>
      </c>
      <c r="F24" s="2"/>
      <c r="G24" s="2"/>
      <c r="H24" s="133"/>
      <c r="I24" s="5" t="s">
        <v>22</v>
      </c>
      <c r="J24" s="2" t="s">
        <v>2496</v>
      </c>
      <c r="K24" s="2">
        <f>35+15+15+10+45</f>
        <v>120</v>
      </c>
      <c r="L24" s="133"/>
      <c r="M24" s="5" t="s">
        <v>22</v>
      </c>
      <c r="N24" s="2" t="s">
        <v>2497</v>
      </c>
      <c r="O24" s="2">
        <v>140</v>
      </c>
      <c r="P24" s="133"/>
      <c r="Q24" s="5" t="s">
        <v>22</v>
      </c>
      <c r="R24" s="118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118"/>
      <c r="C25" s="2"/>
      <c r="D25" s="133"/>
      <c r="E25" s="5" t="s">
        <v>23</v>
      </c>
      <c r="F25" s="2" t="s">
        <v>2489</v>
      </c>
      <c r="G25" s="25">
        <v>155</v>
      </c>
      <c r="H25" s="133"/>
      <c r="I25" s="18" t="s">
        <v>23</v>
      </c>
      <c r="J25" s="2" t="s">
        <v>2498</v>
      </c>
      <c r="K25" s="2">
        <v>130</v>
      </c>
      <c r="L25" s="133"/>
      <c r="M25" s="5" t="s">
        <v>23</v>
      </c>
      <c r="N25" s="2" t="s">
        <v>2499</v>
      </c>
      <c r="O25" s="2">
        <v>120</v>
      </c>
      <c r="P25" s="133"/>
      <c r="Q25" s="5" t="s">
        <v>23</v>
      </c>
      <c r="R25" s="118"/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18"/>
      <c r="C26" s="2"/>
      <c r="D26" s="133"/>
      <c r="E26" s="5" t="s">
        <v>24</v>
      </c>
      <c r="F26" s="5" t="s">
        <v>2487</v>
      </c>
      <c r="G26" s="2">
        <v>140</v>
      </c>
      <c r="H26" s="133"/>
      <c r="I26" s="5" t="s">
        <v>24</v>
      </c>
      <c r="J26" s="2" t="s">
        <v>2491</v>
      </c>
      <c r="K26" s="2">
        <v>145</v>
      </c>
      <c r="L26" s="133"/>
      <c r="M26" s="5" t="s">
        <v>24</v>
      </c>
      <c r="N26" s="2" t="s">
        <v>2500</v>
      </c>
      <c r="O26" s="25">
        <v>160</v>
      </c>
      <c r="P26" s="133"/>
      <c r="Q26" s="5" t="s">
        <v>24</v>
      </c>
      <c r="R26" s="118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118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118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118"/>
      <c r="C28" s="2"/>
      <c r="D28" s="133"/>
      <c r="E28" s="5" t="s">
        <v>26</v>
      </c>
      <c r="F28" s="2"/>
      <c r="G28" s="2"/>
      <c r="H28" s="133"/>
      <c r="I28" s="5" t="s">
        <v>26</v>
      </c>
      <c r="J28" s="2" t="s">
        <v>2015</v>
      </c>
      <c r="K28" s="2">
        <v>145</v>
      </c>
      <c r="L28" s="133"/>
      <c r="M28" s="5" t="s">
        <v>26</v>
      </c>
      <c r="N28" s="2" t="s">
        <v>2482</v>
      </c>
      <c r="O28" s="2">
        <v>140</v>
      </c>
      <c r="P28" s="133"/>
      <c r="Q28" s="5" t="s">
        <v>26</v>
      </c>
      <c r="R28" s="118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118"/>
      <c r="C29" s="2"/>
      <c r="D29" s="133"/>
      <c r="E29" s="5" t="s">
        <v>27</v>
      </c>
      <c r="F29" s="2" t="s">
        <v>2481</v>
      </c>
      <c r="G29" s="2">
        <v>145</v>
      </c>
      <c r="H29" s="133"/>
      <c r="I29" s="5" t="s">
        <v>27</v>
      </c>
      <c r="J29" s="2" t="s">
        <v>2501</v>
      </c>
      <c r="K29" s="2">
        <v>105</v>
      </c>
      <c r="L29" s="133"/>
      <c r="M29" s="5" t="s">
        <v>27</v>
      </c>
      <c r="N29" s="2" t="s">
        <v>2502</v>
      </c>
      <c r="O29" s="2">
        <v>140</v>
      </c>
      <c r="P29" s="133"/>
      <c r="Q29" s="5" t="s">
        <v>27</v>
      </c>
      <c r="R29" s="118"/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118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118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118"/>
      <c r="C31" s="2"/>
      <c r="D31" s="133"/>
      <c r="E31" s="5" t="s">
        <v>29</v>
      </c>
      <c r="F31" s="2" t="s">
        <v>2487</v>
      </c>
      <c r="G31" s="2">
        <v>140</v>
      </c>
      <c r="H31" s="133"/>
      <c r="I31" s="5" t="s">
        <v>29</v>
      </c>
      <c r="J31" s="2" t="s">
        <v>2492</v>
      </c>
      <c r="K31" s="2">
        <v>145</v>
      </c>
      <c r="L31" s="133"/>
      <c r="M31" s="5" t="s">
        <v>29</v>
      </c>
      <c r="N31" s="2" t="s">
        <v>2482</v>
      </c>
      <c r="O31" s="2">
        <v>140</v>
      </c>
      <c r="P31" s="133"/>
      <c r="Q31" s="5" t="s">
        <v>29</v>
      </c>
      <c r="R31" s="118"/>
      <c r="S31" s="2"/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118"/>
      <c r="C32" s="2"/>
      <c r="D32" s="133"/>
      <c r="E32" s="5" t="s">
        <v>30</v>
      </c>
      <c r="F32" s="2" t="s">
        <v>2503</v>
      </c>
      <c r="G32" s="2">
        <v>140</v>
      </c>
      <c r="H32" s="133"/>
      <c r="I32" s="5" t="s">
        <v>30</v>
      </c>
      <c r="J32" s="2" t="s">
        <v>2504</v>
      </c>
      <c r="K32" s="2">
        <v>145</v>
      </c>
      <c r="L32" s="133"/>
      <c r="M32" s="5" t="s">
        <v>30</v>
      </c>
      <c r="N32" s="2" t="s">
        <v>2505</v>
      </c>
      <c r="O32" s="25">
        <v>160</v>
      </c>
      <c r="P32" s="133"/>
      <c r="Q32" s="5" t="s">
        <v>30</v>
      </c>
      <c r="R32" s="118"/>
      <c r="S32" s="2"/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119"/>
      <c r="C33" s="17"/>
      <c r="D33" s="133"/>
      <c r="E33" s="2" t="s">
        <v>32</v>
      </c>
      <c r="F33" s="2"/>
      <c r="G33" s="2"/>
      <c r="H33" s="133"/>
      <c r="I33" s="2" t="s">
        <v>32</v>
      </c>
      <c r="J33" s="10" t="s">
        <v>2506</v>
      </c>
      <c r="K33" s="2">
        <v>140</v>
      </c>
      <c r="L33" s="133"/>
      <c r="M33" s="2" t="s">
        <v>32</v>
      </c>
      <c r="N33" s="2" t="s">
        <v>2486</v>
      </c>
      <c r="O33" s="2">
        <v>140</v>
      </c>
      <c r="P33" s="133"/>
      <c r="Q33" s="2" t="s">
        <v>32</v>
      </c>
      <c r="R33" s="118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118"/>
      <c r="C34" s="2"/>
      <c r="D34" s="133"/>
      <c r="E34" s="2" t="s">
        <v>33</v>
      </c>
      <c r="F34" s="5"/>
      <c r="G34" s="19"/>
      <c r="H34" s="133"/>
      <c r="I34" s="2" t="s">
        <v>33</v>
      </c>
      <c r="J34" s="2" t="s">
        <v>72</v>
      </c>
      <c r="K34" s="2"/>
      <c r="L34" s="133"/>
      <c r="M34" s="2" t="s">
        <v>33</v>
      </c>
      <c r="N34" s="2" t="s">
        <v>72</v>
      </c>
      <c r="O34" s="2"/>
      <c r="P34" s="133"/>
      <c r="Q34" s="2" t="s">
        <v>33</v>
      </c>
      <c r="R34" s="118"/>
      <c r="S34" s="2"/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118"/>
      <c r="C35" s="2"/>
      <c r="D35" s="133"/>
      <c r="E35" s="2" t="s">
        <v>34</v>
      </c>
      <c r="F35" s="5" t="s">
        <v>2487</v>
      </c>
      <c r="G35" s="2">
        <v>140</v>
      </c>
      <c r="H35" s="133"/>
      <c r="I35" s="2" t="s">
        <v>34</v>
      </c>
      <c r="J35" s="2" t="s">
        <v>2507</v>
      </c>
      <c r="K35" s="2">
        <v>130</v>
      </c>
      <c r="L35" s="133"/>
      <c r="M35" s="2" t="s">
        <v>34</v>
      </c>
      <c r="N35" s="2" t="s">
        <v>2508</v>
      </c>
      <c r="O35" s="25">
        <v>160</v>
      </c>
      <c r="P35" s="133"/>
      <c r="Q35" s="2" t="s">
        <v>34</v>
      </c>
      <c r="R35" s="118"/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119"/>
      <c r="C36" s="17"/>
      <c r="D36" s="128"/>
      <c r="E36" s="2" t="s">
        <v>35</v>
      </c>
      <c r="F36" s="5" t="s">
        <v>2487</v>
      </c>
      <c r="G36" s="2">
        <v>140</v>
      </c>
      <c r="H36" s="128"/>
      <c r="I36" s="2" t="s">
        <v>35</v>
      </c>
      <c r="J36" s="2" t="s">
        <v>2509</v>
      </c>
      <c r="K36" s="2">
        <v>150</v>
      </c>
      <c r="L36" s="128"/>
      <c r="M36" s="2" t="s">
        <v>35</v>
      </c>
      <c r="N36" s="2" t="s">
        <v>2486</v>
      </c>
      <c r="O36" s="2">
        <v>140</v>
      </c>
      <c r="P36" s="128"/>
      <c r="Q36" s="2" t="s">
        <v>35</v>
      </c>
      <c r="R36" s="118"/>
      <c r="S36" s="2"/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119"/>
      <c r="C37" s="17"/>
      <c r="D37" s="11"/>
      <c r="E37" s="2" t="s">
        <v>36</v>
      </c>
      <c r="F37" s="5" t="s">
        <v>2487</v>
      </c>
      <c r="G37" s="2">
        <v>140</v>
      </c>
      <c r="H37" s="11"/>
      <c r="I37" s="2" t="s">
        <v>36</v>
      </c>
      <c r="J37" s="2" t="s">
        <v>59</v>
      </c>
      <c r="K37" s="2">
        <v>115</v>
      </c>
      <c r="L37" s="11"/>
      <c r="M37" s="2" t="s">
        <v>36</v>
      </c>
      <c r="N37" s="2" t="s">
        <v>2482</v>
      </c>
      <c r="O37" s="2">
        <v>140</v>
      </c>
      <c r="P37" s="11"/>
      <c r="Q37" s="2" t="s">
        <v>36</v>
      </c>
      <c r="R37" s="118"/>
      <c r="S37" s="2"/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119"/>
      <c r="C38" s="17"/>
      <c r="D38" s="11"/>
      <c r="E38" s="2" t="s">
        <v>42</v>
      </c>
      <c r="F38" s="2" t="s">
        <v>2481</v>
      </c>
      <c r="G38" s="2">
        <v>145</v>
      </c>
      <c r="H38" s="11"/>
      <c r="I38" s="2" t="s">
        <v>42</v>
      </c>
      <c r="J38" s="2" t="s">
        <v>2015</v>
      </c>
      <c r="K38" s="2">
        <v>145</v>
      </c>
      <c r="L38" s="11"/>
      <c r="M38" s="2" t="s">
        <v>42</v>
      </c>
      <c r="N38" s="2" t="s">
        <v>2486</v>
      </c>
      <c r="O38" s="2">
        <v>140</v>
      </c>
      <c r="P38" s="11"/>
      <c r="Q38" s="2" t="s">
        <v>42</v>
      </c>
      <c r="R38" s="118"/>
      <c r="S38" s="2"/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118"/>
      <c r="C39" s="2"/>
      <c r="D39" s="11"/>
      <c r="E39" s="2" t="s">
        <v>57</v>
      </c>
      <c r="F39" s="2" t="s">
        <v>54</v>
      </c>
      <c r="G39" s="2"/>
      <c r="H39" s="11"/>
      <c r="I39" s="2" t="s">
        <v>57</v>
      </c>
      <c r="J39" s="2" t="s">
        <v>2015</v>
      </c>
      <c r="K39" s="2">
        <v>145</v>
      </c>
      <c r="L39" s="11"/>
      <c r="M39" s="2" t="s">
        <v>57</v>
      </c>
      <c r="N39" s="2" t="s">
        <v>2486</v>
      </c>
      <c r="O39" s="2">
        <v>140</v>
      </c>
      <c r="P39" s="11"/>
      <c r="Q39" s="2" t="s">
        <v>57</v>
      </c>
      <c r="R39" s="118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18"/>
      <c r="C40" s="2"/>
      <c r="D40" s="11"/>
      <c r="E40" s="2" t="s">
        <v>58</v>
      </c>
      <c r="F40" s="5" t="s">
        <v>2487</v>
      </c>
      <c r="G40" s="2">
        <v>140</v>
      </c>
      <c r="H40" s="11"/>
      <c r="I40" s="2" t="s">
        <v>58</v>
      </c>
      <c r="J40" s="2" t="s">
        <v>59</v>
      </c>
      <c r="K40" s="2">
        <v>115</v>
      </c>
      <c r="L40" s="11"/>
      <c r="M40" s="2" t="s">
        <v>58</v>
      </c>
      <c r="N40" s="2" t="s">
        <v>2510</v>
      </c>
      <c r="O40" s="2">
        <v>120</v>
      </c>
      <c r="P40" s="11"/>
      <c r="Q40" s="2" t="s">
        <v>58</v>
      </c>
      <c r="R40" s="118"/>
      <c r="S40" s="2"/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118"/>
      <c r="C41" s="2"/>
      <c r="D41" s="11"/>
      <c r="E41" s="2" t="s">
        <v>43</v>
      </c>
      <c r="F41" s="2" t="s">
        <v>2511</v>
      </c>
      <c r="G41" s="2">
        <v>150</v>
      </c>
      <c r="H41" s="11"/>
      <c r="I41" s="2" t="s">
        <v>43</v>
      </c>
      <c r="J41" s="2" t="s">
        <v>2512</v>
      </c>
      <c r="K41" s="2">
        <f>50+45+15*2</f>
        <v>125</v>
      </c>
      <c r="L41" s="11"/>
      <c r="M41" s="2" t="s">
        <v>43</v>
      </c>
      <c r="N41" s="2" t="s">
        <v>2513</v>
      </c>
      <c r="O41" s="2">
        <v>140</v>
      </c>
      <c r="P41" s="11"/>
      <c r="Q41" s="2" t="s">
        <v>43</v>
      </c>
      <c r="R41" s="118"/>
      <c r="S41" s="2"/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2" t="s">
        <v>2334</v>
      </c>
      <c r="B42" s="118"/>
      <c r="C42" s="2"/>
      <c r="D42" s="12"/>
      <c r="E42" s="2" t="s">
        <v>2334</v>
      </c>
      <c r="F42" s="2"/>
      <c r="G42" s="2"/>
      <c r="H42" s="12"/>
      <c r="I42" s="2" t="s">
        <v>2334</v>
      </c>
      <c r="J42" s="2"/>
      <c r="K42" s="2"/>
      <c r="L42" s="12"/>
      <c r="M42" s="21" t="s">
        <v>2334</v>
      </c>
      <c r="N42" s="2"/>
      <c r="O42" s="2"/>
      <c r="P42" s="12"/>
      <c r="Q42" s="2" t="s">
        <v>2334</v>
      </c>
      <c r="R42" s="118"/>
      <c r="S42" s="2"/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37</v>
      </c>
      <c r="B43" s="12"/>
      <c r="C43" s="12">
        <f>SUM((C1:C42))</f>
        <v>0</v>
      </c>
      <c r="D43" s="12"/>
      <c r="E43" s="12" t="s">
        <v>37</v>
      </c>
      <c r="F43" s="12"/>
      <c r="G43" s="12">
        <f>SUM((G1:G42))</f>
        <v>2720</v>
      </c>
      <c r="H43" s="12"/>
      <c r="I43" s="12" t="s">
        <v>37</v>
      </c>
      <c r="J43" s="12"/>
      <c r="K43" s="12">
        <f>SUM((K1:K42))</f>
        <v>3560</v>
      </c>
      <c r="L43" s="12"/>
      <c r="M43" s="12" t="s">
        <v>37</v>
      </c>
      <c r="N43" s="12"/>
      <c r="O43" s="12">
        <f>SUM((O1:O42))</f>
        <v>3680</v>
      </c>
      <c r="P43" s="12"/>
      <c r="Q43" s="12" t="s">
        <v>37</v>
      </c>
      <c r="R43" s="12"/>
      <c r="S43" s="12">
        <f>SUM((S1:S42))</f>
        <v>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38</v>
      </c>
      <c r="B44" s="12"/>
      <c r="C44" s="12"/>
      <c r="D44" s="12"/>
      <c r="E44" s="12" t="s">
        <v>38</v>
      </c>
      <c r="F44" s="12"/>
      <c r="G44" s="12">
        <v>2710</v>
      </c>
      <c r="H44" s="12"/>
      <c r="I44" s="12" t="s">
        <v>38</v>
      </c>
      <c r="J44" s="12"/>
      <c r="K44" s="12">
        <v>3535</v>
      </c>
      <c r="L44" s="12"/>
      <c r="M44" s="12" t="s">
        <v>38</v>
      </c>
      <c r="N44" s="12"/>
      <c r="O44" s="12">
        <v>3380</v>
      </c>
      <c r="P44" s="12"/>
      <c r="Q44" s="12" t="s">
        <v>38</v>
      </c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39</v>
      </c>
      <c r="B45" s="12"/>
      <c r="C45" s="12">
        <f>SUMIF(C3:C42, "&gt;150")-COUNTIF(C3:C42, "&gt;150")*150</f>
        <v>0</v>
      </c>
      <c r="D45" s="12"/>
      <c r="E45" s="12" t="s">
        <v>39</v>
      </c>
      <c r="F45" s="12"/>
      <c r="G45" s="12">
        <f>SUMIF(G3:G42, "&gt;150")-COUNTIF(G3:G42, "&gt;150")*150</f>
        <v>10</v>
      </c>
      <c r="H45" s="12"/>
      <c r="I45" s="12" t="s">
        <v>39</v>
      </c>
      <c r="J45" s="12"/>
      <c r="K45" s="12">
        <f>SUMIF(K3:K42, "&gt;150")-COUNTIF(K3:K42, "&gt;150")*150</f>
        <v>0</v>
      </c>
      <c r="L45" s="12"/>
      <c r="M45" s="12" t="s">
        <v>39</v>
      </c>
      <c r="N45" s="12"/>
      <c r="O45" s="12">
        <f>SUMIF(O3:O42, "&gt;150")-COUNTIF(O3:O42, "&gt;150")*150</f>
        <v>50</v>
      </c>
      <c r="P45" s="12"/>
      <c r="Q45" s="12" t="s">
        <v>39</v>
      </c>
      <c r="R45" s="12"/>
      <c r="S45" s="12">
        <f>SUMIF(S3:S42, "&gt;150")-COUNTIF(S3:S42, "&gt;150")*150</f>
        <v>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40</v>
      </c>
      <c r="B46" s="12"/>
      <c r="C46" s="12">
        <f>C44-C45</f>
        <v>0</v>
      </c>
      <c r="D46" s="12"/>
      <c r="E46" s="12" t="s">
        <v>40</v>
      </c>
      <c r="F46" s="12"/>
      <c r="G46" s="12">
        <f>G44-G45</f>
        <v>2700</v>
      </c>
      <c r="H46" s="12"/>
      <c r="I46" s="12" t="s">
        <v>40</v>
      </c>
      <c r="J46" s="12"/>
      <c r="K46" s="12">
        <f>K44-K45</f>
        <v>3535</v>
      </c>
      <c r="L46" s="12"/>
      <c r="M46" s="12" t="s">
        <v>40</v>
      </c>
      <c r="N46" s="12"/>
      <c r="O46" s="12">
        <f>O44-O45</f>
        <v>3330</v>
      </c>
      <c r="P46" s="12"/>
      <c r="Q46" s="12" t="s">
        <v>40</v>
      </c>
      <c r="R46" s="12"/>
      <c r="S46" s="12">
        <f>S44-S45</f>
        <v>0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10" priority="1" operator="greaterThan">
      <formula>150</formula>
    </cfRule>
  </conditionalFormatting>
  <hyperlinks>
    <hyperlink ref="F2" r:id="rId1" xr:uid="{00000000-0004-0000-2F00-000000000000}"/>
    <hyperlink ref="J2" r:id="rId2" xr:uid="{00000000-0004-0000-2F00-000001000000}"/>
    <hyperlink ref="N2" r:id="rId3" xr:uid="{00000000-0004-0000-2F00-000002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23.6640625" customWidth="1"/>
    <col min="4" max="4" width="4.83203125" customWidth="1"/>
    <col min="6" max="6" width="30.83203125" customWidth="1"/>
    <col min="8" max="8" width="5.1640625" customWidth="1"/>
    <col min="10" max="10" width="42.1640625" customWidth="1"/>
    <col min="12" max="12" width="4.33203125" customWidth="1"/>
    <col min="14" max="14" width="19.33203125" customWidth="1"/>
    <col min="16" max="16" width="4.83203125" customWidth="1"/>
    <col min="18" max="18" width="31.33203125" customWidth="1"/>
  </cols>
  <sheetData>
    <row r="1" spans="1:30" ht="17">
      <c r="A1" s="127" t="s">
        <v>2514</v>
      </c>
      <c r="B1" s="129">
        <v>45943</v>
      </c>
      <c r="C1" s="130"/>
      <c r="D1" s="127"/>
      <c r="E1" s="127"/>
      <c r="F1" s="129">
        <v>45944</v>
      </c>
      <c r="G1" s="130"/>
      <c r="H1" s="127"/>
      <c r="I1" s="127"/>
      <c r="J1" s="129">
        <v>45945</v>
      </c>
      <c r="K1" s="130"/>
      <c r="L1" s="127"/>
      <c r="M1" s="127"/>
      <c r="N1" s="129">
        <v>45946</v>
      </c>
      <c r="O1" s="130"/>
      <c r="P1" s="127"/>
      <c r="Q1" s="127"/>
      <c r="R1" s="129">
        <v>45947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26" t="s">
        <v>662</v>
      </c>
      <c r="C2" s="2" t="s">
        <v>0</v>
      </c>
      <c r="D2" s="133"/>
      <c r="E2" s="128"/>
      <c r="F2" s="26" t="s">
        <v>2515</v>
      </c>
      <c r="G2" s="2" t="s">
        <v>0</v>
      </c>
      <c r="H2" s="133"/>
      <c r="I2" s="128"/>
      <c r="J2" s="122" t="s">
        <v>2516</v>
      </c>
      <c r="K2" s="2" t="s">
        <v>0</v>
      </c>
      <c r="L2" s="133"/>
      <c r="M2" s="128"/>
      <c r="N2" s="100" t="s">
        <v>2258</v>
      </c>
      <c r="O2" s="2" t="s">
        <v>0</v>
      </c>
      <c r="P2" s="133"/>
      <c r="Q2" s="128"/>
      <c r="R2" s="26" t="s">
        <v>957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 t="s">
        <v>2517</v>
      </c>
      <c r="G3" s="2">
        <v>145</v>
      </c>
      <c r="H3" s="133"/>
      <c r="I3" s="5" t="s">
        <v>1</v>
      </c>
      <c r="J3" s="2" t="s">
        <v>2518</v>
      </c>
      <c r="K3" s="2">
        <v>148</v>
      </c>
      <c r="L3" s="133"/>
      <c r="M3" s="5" t="s">
        <v>1</v>
      </c>
      <c r="N3" s="2" t="s">
        <v>2519</v>
      </c>
      <c r="O3" s="2">
        <v>135</v>
      </c>
      <c r="P3" s="133"/>
      <c r="Q3" s="5" t="s">
        <v>1</v>
      </c>
      <c r="R3" s="5" t="s">
        <v>2520</v>
      </c>
      <c r="S3" s="17">
        <f>80+60</f>
        <v>140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2521</v>
      </c>
      <c r="S4" s="2">
        <v>145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2519</v>
      </c>
      <c r="O5" s="2">
        <v>135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 t="s">
        <v>2522</v>
      </c>
      <c r="O8" s="2">
        <v>150</v>
      </c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/>
      <c r="G10" s="2"/>
      <c r="H10" s="133"/>
      <c r="I10" s="5" t="s">
        <v>8</v>
      </c>
      <c r="J10" s="2"/>
      <c r="K10" s="2"/>
      <c r="L10" s="133"/>
      <c r="M10" s="5" t="s">
        <v>8</v>
      </c>
      <c r="N10" s="2" t="s">
        <v>2522</v>
      </c>
      <c r="O10" s="2">
        <v>150</v>
      </c>
      <c r="P10" s="133"/>
      <c r="Q10" s="5" t="s">
        <v>8</v>
      </c>
      <c r="R10" s="2" t="s">
        <v>2521</v>
      </c>
      <c r="S10" s="2">
        <v>145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 t="s">
        <v>2523</v>
      </c>
      <c r="G12" s="2">
        <v>145</v>
      </c>
      <c r="H12" s="133"/>
      <c r="I12" s="5" t="s">
        <v>10</v>
      </c>
      <c r="J12" s="2" t="s">
        <v>2524</v>
      </c>
      <c r="K12" s="2">
        <v>142</v>
      </c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373</v>
      </c>
      <c r="C13" s="17">
        <v>150</v>
      </c>
      <c r="D13" s="133"/>
      <c r="E13" s="5" t="s">
        <v>11</v>
      </c>
      <c r="F13" s="2" t="s">
        <v>2517</v>
      </c>
      <c r="G13" s="2">
        <v>145</v>
      </c>
      <c r="H13" s="133"/>
      <c r="I13" s="5" t="s">
        <v>11</v>
      </c>
      <c r="J13" s="2" t="s">
        <v>2525</v>
      </c>
      <c r="K13" s="2">
        <v>144</v>
      </c>
      <c r="L13" s="133"/>
      <c r="M13" s="5" t="s">
        <v>11</v>
      </c>
      <c r="N13" s="2" t="s">
        <v>2522</v>
      </c>
      <c r="O13" s="2">
        <v>150</v>
      </c>
      <c r="P13" s="133"/>
      <c r="Q13" s="5" t="s">
        <v>11</v>
      </c>
      <c r="R13" s="2" t="s">
        <v>2526</v>
      </c>
      <c r="S13" s="25">
        <v>155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 t="s">
        <v>373</v>
      </c>
      <c r="C14" s="2">
        <v>150</v>
      </c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 t="s">
        <v>2517</v>
      </c>
      <c r="G15" s="25">
        <v>145</v>
      </c>
      <c r="H15" s="133"/>
      <c r="I15" s="5" t="s">
        <v>13</v>
      </c>
      <c r="J15" s="2" t="s">
        <v>2525</v>
      </c>
      <c r="K15" s="2">
        <v>144</v>
      </c>
      <c r="L15" s="133"/>
      <c r="M15" s="5" t="s">
        <v>13</v>
      </c>
      <c r="N15" s="2" t="s">
        <v>2527</v>
      </c>
      <c r="O15" s="2">
        <v>115</v>
      </c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2"/>
      <c r="G17" s="2"/>
      <c r="H17" s="133"/>
      <c r="I17" s="5" t="s">
        <v>15</v>
      </c>
      <c r="J17" s="2" t="s">
        <v>2518</v>
      </c>
      <c r="K17" s="2">
        <v>148</v>
      </c>
      <c r="L17" s="133"/>
      <c r="M17" s="5" t="s">
        <v>15</v>
      </c>
      <c r="N17" s="2"/>
      <c r="O17" s="2"/>
      <c r="P17" s="133"/>
      <c r="Q17" s="5" t="s">
        <v>15</v>
      </c>
      <c r="R17" s="2" t="s">
        <v>2528</v>
      </c>
      <c r="S17" s="2">
        <v>140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 t="s">
        <v>2523</v>
      </c>
      <c r="G18" s="2">
        <v>145</v>
      </c>
      <c r="H18" s="133"/>
      <c r="I18" s="5" t="s">
        <v>16</v>
      </c>
      <c r="J18" s="2" t="s">
        <v>2525</v>
      </c>
      <c r="K18" s="2">
        <v>144</v>
      </c>
      <c r="L18" s="133"/>
      <c r="M18" s="5" t="s">
        <v>16</v>
      </c>
      <c r="N18" s="2" t="s">
        <v>2529</v>
      </c>
      <c r="O18" s="2">
        <v>135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 t="s">
        <v>72</v>
      </c>
      <c r="C19" s="17"/>
      <c r="D19" s="133"/>
      <c r="E19" s="5" t="s">
        <v>17</v>
      </c>
      <c r="F19" s="2" t="s">
        <v>72</v>
      </c>
      <c r="G19" s="2"/>
      <c r="H19" s="133"/>
      <c r="I19" s="5" t="s">
        <v>17</v>
      </c>
      <c r="J19" s="2" t="s">
        <v>2518</v>
      </c>
      <c r="K19" s="2">
        <v>148</v>
      </c>
      <c r="L19" s="133"/>
      <c r="M19" s="5" t="s">
        <v>17</v>
      </c>
      <c r="N19" s="2" t="s">
        <v>2519</v>
      </c>
      <c r="O19" s="2">
        <v>135</v>
      </c>
      <c r="P19" s="133"/>
      <c r="Q19" s="18" t="s">
        <v>17</v>
      </c>
      <c r="R19" s="2" t="s">
        <v>2530</v>
      </c>
      <c r="S19" s="25">
        <v>185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691</v>
      </c>
      <c r="C20" s="2">
        <v>140</v>
      </c>
      <c r="D20" s="133"/>
      <c r="E20" s="18" t="s">
        <v>18</v>
      </c>
      <c r="F20" s="2" t="s">
        <v>2517</v>
      </c>
      <c r="G20" s="2">
        <v>145</v>
      </c>
      <c r="H20" s="133"/>
      <c r="I20" s="5" t="s">
        <v>18</v>
      </c>
      <c r="J20" s="2" t="s">
        <v>2531</v>
      </c>
      <c r="K20" s="2">
        <v>150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52</v>
      </c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691</v>
      </c>
      <c r="C21" s="2">
        <v>140</v>
      </c>
      <c r="D21" s="133"/>
      <c r="E21" s="5" t="s">
        <v>19</v>
      </c>
      <c r="F21" s="2" t="s">
        <v>2532</v>
      </c>
      <c r="G21" s="2">
        <v>145</v>
      </c>
      <c r="H21" s="133"/>
      <c r="I21" s="5" t="s">
        <v>19</v>
      </c>
      <c r="J21" s="2" t="s">
        <v>2518</v>
      </c>
      <c r="K21" s="2">
        <v>148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395</v>
      </c>
      <c r="C22" s="2">
        <v>140</v>
      </c>
      <c r="D22" s="133"/>
      <c r="E22" s="5" t="s">
        <v>20</v>
      </c>
      <c r="F22" s="5" t="s">
        <v>2533</v>
      </c>
      <c r="G22" s="2">
        <v>149</v>
      </c>
      <c r="H22" s="133"/>
      <c r="I22" s="5" t="s">
        <v>20</v>
      </c>
      <c r="J22" s="2" t="s">
        <v>2534</v>
      </c>
      <c r="K22" s="2">
        <v>148</v>
      </c>
      <c r="L22" s="133"/>
      <c r="M22" s="5" t="s">
        <v>20</v>
      </c>
      <c r="N22" s="2" t="s">
        <v>2529</v>
      </c>
      <c r="O22" s="2">
        <v>135</v>
      </c>
      <c r="P22" s="133"/>
      <c r="Q22" s="5" t="s">
        <v>20</v>
      </c>
      <c r="R22" s="2" t="s">
        <v>2521</v>
      </c>
      <c r="S22" s="2">
        <v>145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/>
      <c r="C24" s="2"/>
      <c r="D24" s="133"/>
      <c r="E24" s="5" t="s">
        <v>22</v>
      </c>
      <c r="F24" s="2"/>
      <c r="G24" s="2"/>
      <c r="H24" s="133"/>
      <c r="I24" s="18" t="s">
        <v>22</v>
      </c>
      <c r="J24" s="2"/>
      <c r="K24" s="2"/>
      <c r="L24" s="133"/>
      <c r="M24" s="5" t="s">
        <v>22</v>
      </c>
      <c r="N24" s="2"/>
      <c r="O24" s="2"/>
      <c r="P24" s="133"/>
      <c r="Q24" s="5" t="s">
        <v>22</v>
      </c>
      <c r="R24" s="2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2535</v>
      </c>
      <c r="C25" s="2">
        <v>145</v>
      </c>
      <c r="D25" s="133"/>
      <c r="E25" s="5" t="s">
        <v>23</v>
      </c>
      <c r="F25" s="2" t="s">
        <v>2536</v>
      </c>
      <c r="G25" s="2">
        <v>145</v>
      </c>
      <c r="H25" s="133"/>
      <c r="I25" s="5" t="s">
        <v>23</v>
      </c>
      <c r="J25" s="2" t="s">
        <v>2537</v>
      </c>
      <c r="K25" s="2">
        <v>148</v>
      </c>
      <c r="L25" s="133"/>
      <c r="M25" s="5" t="s">
        <v>23</v>
      </c>
      <c r="N25" s="2" t="s">
        <v>2529</v>
      </c>
      <c r="O25" s="2">
        <v>135</v>
      </c>
      <c r="P25" s="133"/>
      <c r="Q25" s="5" t="s">
        <v>23</v>
      </c>
      <c r="R25" s="2" t="s">
        <v>2538</v>
      </c>
      <c r="S25" s="2">
        <v>129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5" t="s">
        <v>373</v>
      </c>
      <c r="C26" s="17">
        <v>150</v>
      </c>
      <c r="D26" s="133"/>
      <c r="E26" s="5" t="s">
        <v>24</v>
      </c>
      <c r="F26" s="2" t="s">
        <v>2517</v>
      </c>
      <c r="G26" s="2">
        <v>145</v>
      </c>
      <c r="H26" s="133"/>
      <c r="I26" s="5" t="s">
        <v>24</v>
      </c>
      <c r="J26" s="2" t="s">
        <v>2539</v>
      </c>
      <c r="K26" s="2">
        <v>150</v>
      </c>
      <c r="L26" s="133"/>
      <c r="M26" s="5" t="s">
        <v>24</v>
      </c>
      <c r="N26" s="2" t="s">
        <v>2540</v>
      </c>
      <c r="O26" s="2">
        <v>150</v>
      </c>
      <c r="P26" s="133"/>
      <c r="Q26" s="5" t="s">
        <v>24</v>
      </c>
      <c r="R26" s="2" t="s">
        <v>2528</v>
      </c>
      <c r="S26" s="2">
        <v>140</v>
      </c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691</v>
      </c>
      <c r="C28" s="2">
        <v>140</v>
      </c>
      <c r="D28" s="133"/>
      <c r="E28" s="5" t="s">
        <v>26</v>
      </c>
      <c r="F28" s="2" t="s">
        <v>2517</v>
      </c>
      <c r="G28" s="2">
        <v>145</v>
      </c>
      <c r="H28" s="133"/>
      <c r="I28" s="5" t="s">
        <v>26</v>
      </c>
      <c r="J28" s="2" t="s">
        <v>2518</v>
      </c>
      <c r="K28" s="2">
        <v>148</v>
      </c>
      <c r="L28" s="133"/>
      <c r="M28" s="18" t="s">
        <v>26</v>
      </c>
      <c r="N28" s="2" t="s">
        <v>2519</v>
      </c>
      <c r="O28" s="2">
        <v>135</v>
      </c>
      <c r="P28" s="133"/>
      <c r="Q28" s="5" t="s">
        <v>26</v>
      </c>
      <c r="R28" s="2" t="s">
        <v>72</v>
      </c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/>
      <c r="C29" s="2"/>
      <c r="D29" s="133"/>
      <c r="E29" s="5" t="s">
        <v>27</v>
      </c>
      <c r="F29" s="2" t="s">
        <v>2536</v>
      </c>
      <c r="G29" s="2">
        <v>145</v>
      </c>
      <c r="H29" s="133"/>
      <c r="I29" s="5" t="s">
        <v>27</v>
      </c>
      <c r="J29" s="2" t="s">
        <v>2541</v>
      </c>
      <c r="K29" s="2">
        <v>148</v>
      </c>
      <c r="L29" s="133"/>
      <c r="M29" s="5" t="s">
        <v>27</v>
      </c>
      <c r="N29" s="2" t="s">
        <v>2542</v>
      </c>
      <c r="O29" s="2">
        <v>135</v>
      </c>
      <c r="P29" s="133"/>
      <c r="Q29" s="5" t="s">
        <v>27</v>
      </c>
      <c r="R29" s="2" t="s">
        <v>2543</v>
      </c>
      <c r="S29" s="2">
        <v>145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398</v>
      </c>
      <c r="C31" s="25">
        <v>165</v>
      </c>
      <c r="D31" s="133"/>
      <c r="E31" s="5" t="s">
        <v>29</v>
      </c>
      <c r="F31" s="2" t="s">
        <v>2517</v>
      </c>
      <c r="G31" s="2">
        <v>145</v>
      </c>
      <c r="H31" s="133"/>
      <c r="I31" s="5" t="s">
        <v>29</v>
      </c>
      <c r="J31" s="2" t="s">
        <v>2531</v>
      </c>
      <c r="K31" s="2">
        <v>150</v>
      </c>
      <c r="L31" s="133"/>
      <c r="M31" s="5" t="s">
        <v>29</v>
      </c>
      <c r="N31" s="2" t="s">
        <v>2519</v>
      </c>
      <c r="O31" s="2">
        <v>135</v>
      </c>
      <c r="P31" s="133"/>
      <c r="Q31" s="5" t="s">
        <v>29</v>
      </c>
      <c r="R31" s="2" t="s">
        <v>2544</v>
      </c>
      <c r="S31" s="2">
        <v>135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18" t="s">
        <v>30</v>
      </c>
      <c r="B32" s="2" t="s">
        <v>421</v>
      </c>
      <c r="C32" s="25">
        <v>155</v>
      </c>
      <c r="D32" s="133"/>
      <c r="E32" s="5" t="s">
        <v>30</v>
      </c>
      <c r="F32" s="2" t="s">
        <v>2545</v>
      </c>
      <c r="G32" s="2">
        <v>140</v>
      </c>
      <c r="H32" s="133"/>
      <c r="I32" s="5" t="s">
        <v>30</v>
      </c>
      <c r="J32" s="2" t="s">
        <v>2546</v>
      </c>
      <c r="K32" s="2">
        <v>148</v>
      </c>
      <c r="L32" s="133"/>
      <c r="M32" s="5" t="s">
        <v>30</v>
      </c>
      <c r="N32" s="2" t="s">
        <v>2542</v>
      </c>
      <c r="O32" s="2">
        <v>135</v>
      </c>
      <c r="P32" s="133"/>
      <c r="Q32" s="5" t="s">
        <v>30</v>
      </c>
      <c r="R32" s="2" t="s">
        <v>2547</v>
      </c>
      <c r="S32" s="2">
        <v>145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398</v>
      </c>
      <c r="C33" s="25">
        <v>165</v>
      </c>
      <c r="D33" s="133"/>
      <c r="E33" s="2" t="s">
        <v>32</v>
      </c>
      <c r="F33" s="2" t="s">
        <v>2523</v>
      </c>
      <c r="G33" s="2">
        <v>145</v>
      </c>
      <c r="H33" s="133"/>
      <c r="I33" s="2" t="s">
        <v>32</v>
      </c>
      <c r="J33" s="2" t="s">
        <v>2548</v>
      </c>
      <c r="K33" s="25">
        <v>152</v>
      </c>
      <c r="L33" s="133"/>
      <c r="M33" s="2" t="s">
        <v>32</v>
      </c>
      <c r="N33" s="2" t="s">
        <v>2519</v>
      </c>
      <c r="O33" s="2">
        <v>135</v>
      </c>
      <c r="P33" s="133"/>
      <c r="Q33" s="2" t="s">
        <v>32</v>
      </c>
      <c r="R33" s="2" t="s">
        <v>2549</v>
      </c>
      <c r="S33" s="25">
        <v>199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/>
      <c r="C34" s="2"/>
      <c r="D34" s="133"/>
      <c r="E34" s="2" t="s">
        <v>33</v>
      </c>
      <c r="F34" s="5"/>
      <c r="G34" s="19"/>
      <c r="H34" s="133"/>
      <c r="I34" s="2" t="s">
        <v>33</v>
      </c>
      <c r="J34" s="4" t="s">
        <v>2550</v>
      </c>
      <c r="K34" s="2">
        <v>148</v>
      </c>
      <c r="L34" s="133"/>
      <c r="M34" s="2" t="s">
        <v>33</v>
      </c>
      <c r="N34" s="2" t="s">
        <v>2529</v>
      </c>
      <c r="O34" s="2">
        <v>135</v>
      </c>
      <c r="P34" s="133"/>
      <c r="Q34" s="2" t="s">
        <v>33</v>
      </c>
      <c r="R34" s="2" t="s">
        <v>2551</v>
      </c>
      <c r="S34" s="2">
        <v>139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395</v>
      </c>
      <c r="C35" s="2">
        <v>140</v>
      </c>
      <c r="D35" s="133"/>
      <c r="E35" s="2" t="s">
        <v>34</v>
      </c>
      <c r="F35" s="5" t="s">
        <v>2533</v>
      </c>
      <c r="G35" s="2">
        <v>120</v>
      </c>
      <c r="H35" s="133"/>
      <c r="I35" s="2" t="s">
        <v>34</v>
      </c>
      <c r="J35" s="2" t="s">
        <v>2552</v>
      </c>
      <c r="K35" s="2">
        <v>148</v>
      </c>
      <c r="L35" s="133"/>
      <c r="M35" s="2" t="s">
        <v>34</v>
      </c>
      <c r="N35" s="2" t="s">
        <v>2542</v>
      </c>
      <c r="O35" s="2">
        <v>135</v>
      </c>
      <c r="P35" s="133"/>
      <c r="Q35" s="2" t="s">
        <v>34</v>
      </c>
      <c r="R35" s="2" t="s">
        <v>2528</v>
      </c>
      <c r="S35" s="2">
        <v>140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373</v>
      </c>
      <c r="C36" s="17">
        <v>150</v>
      </c>
      <c r="D36" s="128"/>
      <c r="E36" s="2" t="s">
        <v>35</v>
      </c>
      <c r="F36" s="5" t="s">
        <v>2553</v>
      </c>
      <c r="G36" s="2">
        <v>145</v>
      </c>
      <c r="H36" s="128"/>
      <c r="I36" s="2" t="s">
        <v>35</v>
      </c>
      <c r="J36" s="2" t="s">
        <v>2548</v>
      </c>
      <c r="K36" s="25">
        <v>152</v>
      </c>
      <c r="L36" s="128"/>
      <c r="M36" s="2" t="s">
        <v>35</v>
      </c>
      <c r="N36" s="2" t="s">
        <v>2529</v>
      </c>
      <c r="O36" s="2">
        <v>135</v>
      </c>
      <c r="P36" s="128"/>
      <c r="Q36" s="2" t="s">
        <v>35</v>
      </c>
      <c r="R36" s="2" t="s">
        <v>2544</v>
      </c>
      <c r="S36" s="2">
        <v>135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373</v>
      </c>
      <c r="C37" s="17">
        <v>150</v>
      </c>
      <c r="D37" s="11"/>
      <c r="E37" s="2" t="s">
        <v>36</v>
      </c>
      <c r="F37" s="5" t="s">
        <v>2517</v>
      </c>
      <c r="G37" s="2">
        <v>145</v>
      </c>
      <c r="H37" s="11"/>
      <c r="I37" s="2" t="s">
        <v>36</v>
      </c>
      <c r="J37" s="2" t="s">
        <v>2550</v>
      </c>
      <c r="K37" s="2">
        <v>148</v>
      </c>
      <c r="L37" s="11"/>
      <c r="M37" s="2" t="s">
        <v>36</v>
      </c>
      <c r="N37" s="2" t="s">
        <v>2529</v>
      </c>
      <c r="O37" s="2">
        <v>135</v>
      </c>
      <c r="P37" s="11"/>
      <c r="Q37" s="2" t="s">
        <v>36</v>
      </c>
      <c r="R37" s="2" t="s">
        <v>2521</v>
      </c>
      <c r="S37" s="2">
        <v>145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5" t="s">
        <v>697</v>
      </c>
      <c r="C38" s="17">
        <v>150</v>
      </c>
      <c r="D38" s="11"/>
      <c r="E38" s="2" t="s">
        <v>42</v>
      </c>
      <c r="F38" s="2" t="s">
        <v>2517</v>
      </c>
      <c r="G38" s="2">
        <v>145</v>
      </c>
      <c r="H38" s="11"/>
      <c r="I38" s="2" t="s">
        <v>42</v>
      </c>
      <c r="J38" s="2" t="s">
        <v>2554</v>
      </c>
      <c r="K38" s="2">
        <v>146</v>
      </c>
      <c r="L38" s="11"/>
      <c r="M38" s="2" t="s">
        <v>42</v>
      </c>
      <c r="N38" s="2" t="s">
        <v>2522</v>
      </c>
      <c r="O38" s="2">
        <v>150</v>
      </c>
      <c r="P38" s="11"/>
      <c r="Q38" s="2" t="s">
        <v>42</v>
      </c>
      <c r="R38" s="2" t="s">
        <v>2521</v>
      </c>
      <c r="S38" s="2">
        <v>145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5" t="s">
        <v>2535</v>
      </c>
      <c r="C39" s="17">
        <v>145</v>
      </c>
      <c r="D39" s="11"/>
      <c r="E39" s="2" t="s">
        <v>57</v>
      </c>
      <c r="F39" s="2" t="s">
        <v>54</v>
      </c>
      <c r="G39" s="2"/>
      <c r="H39" s="11"/>
      <c r="I39" s="2" t="s">
        <v>57</v>
      </c>
      <c r="J39" s="2" t="s">
        <v>2555</v>
      </c>
      <c r="K39" s="2">
        <v>148</v>
      </c>
      <c r="L39" s="11"/>
      <c r="M39" s="2" t="s">
        <v>57</v>
      </c>
      <c r="N39" s="2" t="s">
        <v>2529</v>
      </c>
      <c r="O39" s="2">
        <v>135</v>
      </c>
      <c r="P39" s="11"/>
      <c r="Q39" s="2" t="s">
        <v>57</v>
      </c>
      <c r="R39" s="2" t="s">
        <v>2551</v>
      </c>
      <c r="S39" s="2">
        <v>139</v>
      </c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2" t="s">
        <v>2428</v>
      </c>
      <c r="C40" s="2">
        <v>135</v>
      </c>
      <c r="D40" s="11"/>
      <c r="E40" s="2" t="s">
        <v>58</v>
      </c>
      <c r="F40" s="2" t="s">
        <v>2517</v>
      </c>
      <c r="G40" s="2">
        <v>145</v>
      </c>
      <c r="H40" s="11"/>
      <c r="I40" s="2" t="s">
        <v>58</v>
      </c>
      <c r="J40" s="4" t="s">
        <v>2556</v>
      </c>
      <c r="K40" s="2">
        <v>148</v>
      </c>
      <c r="L40" s="11"/>
      <c r="M40" s="2" t="s">
        <v>58</v>
      </c>
      <c r="N40" s="2" t="s">
        <v>2557</v>
      </c>
      <c r="O40" s="2">
        <v>125</v>
      </c>
      <c r="P40" s="11"/>
      <c r="Q40" s="2" t="s">
        <v>58</v>
      </c>
      <c r="R40" s="2" t="s">
        <v>54</v>
      </c>
      <c r="S40" s="2"/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2413</v>
      </c>
      <c r="C41" s="25">
        <v>160</v>
      </c>
      <c r="D41" s="11"/>
      <c r="E41" s="2" t="s">
        <v>43</v>
      </c>
      <c r="F41" s="2" t="s">
        <v>2558</v>
      </c>
      <c r="G41" s="2">
        <v>135</v>
      </c>
      <c r="H41" s="11"/>
      <c r="I41" s="2" t="s">
        <v>43</v>
      </c>
      <c r="J41" s="2" t="s">
        <v>2559</v>
      </c>
      <c r="K41" s="2">
        <f>84+12+28</f>
        <v>124</v>
      </c>
      <c r="L41" s="11"/>
      <c r="M41" s="2" t="s">
        <v>43</v>
      </c>
      <c r="N41" s="2" t="s">
        <v>2542</v>
      </c>
      <c r="O41" s="2">
        <v>135</v>
      </c>
      <c r="P41" s="11"/>
      <c r="Q41" s="2" t="s">
        <v>43</v>
      </c>
      <c r="R41" s="2"/>
      <c r="S41" s="2"/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37</v>
      </c>
      <c r="B42" s="12"/>
      <c r="C42" s="12">
        <f>SUM((C1:C41))</f>
        <v>2670</v>
      </c>
      <c r="D42" s="12"/>
      <c r="E42" s="12" t="s">
        <v>37</v>
      </c>
      <c r="F42" s="12"/>
      <c r="G42" s="12">
        <f>SUM((G1:G41))</f>
        <v>3009</v>
      </c>
      <c r="H42" s="12"/>
      <c r="I42" s="12" t="s">
        <v>37</v>
      </c>
      <c r="J42" s="12"/>
      <c r="K42" s="12">
        <f>SUM((K1:K41))</f>
        <v>3670</v>
      </c>
      <c r="L42" s="12"/>
      <c r="M42" s="12" t="s">
        <v>37</v>
      </c>
      <c r="N42" s="12"/>
      <c r="O42" s="12">
        <f>SUM((O1:O41))</f>
        <v>3285</v>
      </c>
      <c r="P42" s="12"/>
      <c r="Q42" s="12" t="s">
        <v>37</v>
      </c>
      <c r="R42" s="12"/>
      <c r="S42" s="12">
        <f>SUM((S1:S41))</f>
        <v>2791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2670</v>
      </c>
      <c r="D43" s="12"/>
      <c r="E43" s="12" t="s">
        <v>38</v>
      </c>
      <c r="F43" s="12"/>
      <c r="G43" s="12">
        <v>2755</v>
      </c>
      <c r="H43" s="12"/>
      <c r="I43" s="12" t="s">
        <v>38</v>
      </c>
      <c r="J43" s="12"/>
      <c r="K43" s="12">
        <v>3688</v>
      </c>
      <c r="L43" s="12"/>
      <c r="M43" s="12" t="s">
        <v>38</v>
      </c>
      <c r="N43" s="12"/>
      <c r="O43" s="12">
        <v>3205</v>
      </c>
      <c r="P43" s="12"/>
      <c r="Q43" s="12" t="s">
        <v>38</v>
      </c>
      <c r="R43" s="12"/>
      <c r="S43" s="12">
        <v>2791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45</v>
      </c>
      <c r="D44" s="12"/>
      <c r="E44" s="12" t="s">
        <v>39</v>
      </c>
      <c r="F44" s="12"/>
      <c r="G44" s="12">
        <f>SUMIF(G3:G41, "&gt;150")-COUNTIF(G3:G41, "&gt;150")*150</f>
        <v>0</v>
      </c>
      <c r="H44" s="12"/>
      <c r="I44" s="12" t="s">
        <v>39</v>
      </c>
      <c r="J44" s="12"/>
      <c r="K44" s="12">
        <f>SUMIF(K3:K41, "&gt;150")-COUNTIF(K3:K41, "&gt;150")*150</f>
        <v>4</v>
      </c>
      <c r="L44" s="12"/>
      <c r="M44" s="12" t="s">
        <v>39</v>
      </c>
      <c r="N44" s="12"/>
      <c r="O44" s="12">
        <f>SUMIF(O3:O41, "&gt;150")-COUNTIF(O3:O41, "&gt;150")*150</f>
        <v>0</v>
      </c>
      <c r="P44" s="12"/>
      <c r="Q44" s="12" t="s">
        <v>39</v>
      </c>
      <c r="R44" s="12"/>
      <c r="S44" s="12">
        <f>SUMIF(S3:S41, "&gt;150")-COUNTIF(S3:S41, "&gt;150")*150</f>
        <v>89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2625</v>
      </c>
      <c r="D45" s="12"/>
      <c r="E45" s="12" t="s">
        <v>40</v>
      </c>
      <c r="F45" s="12"/>
      <c r="G45" s="12">
        <f>G43-G44</f>
        <v>2755</v>
      </c>
      <c r="H45" s="12"/>
      <c r="I45" s="12" t="s">
        <v>40</v>
      </c>
      <c r="J45" s="12"/>
      <c r="K45" s="12">
        <f>K43-K44</f>
        <v>3684</v>
      </c>
      <c r="L45" s="12"/>
      <c r="M45" s="12" t="s">
        <v>40</v>
      </c>
      <c r="N45" s="12"/>
      <c r="O45" s="12">
        <f>O43-O44</f>
        <v>3205</v>
      </c>
      <c r="P45" s="12"/>
      <c r="Q45" s="12" t="s">
        <v>40</v>
      </c>
      <c r="R45" s="12"/>
      <c r="S45" s="12">
        <f>S43-S44</f>
        <v>2702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9" priority="1" operator="greaterThan">
      <formula>150</formula>
    </cfRule>
  </conditionalFormatting>
  <hyperlinks>
    <hyperlink ref="B2" r:id="rId1" xr:uid="{00000000-0004-0000-3000-000000000000}"/>
    <hyperlink ref="F2" r:id="rId2" xr:uid="{00000000-0004-0000-3000-000001000000}"/>
    <hyperlink ref="N2" r:id="rId3" xr:uid="{00000000-0004-0000-3000-000002000000}"/>
    <hyperlink ref="R2" r:id="rId4" xr:uid="{00000000-0004-0000-3000-000003000000}"/>
  </hyperlinks>
  <pageMargins left="0.7" right="0.7" top="0.75" bottom="0.75" header="0.3" footer="0.3"/>
  <drawing r:id="rId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59" customWidth="1"/>
    <col min="12" max="12" width="4.33203125" customWidth="1"/>
    <col min="14" max="14" width="32.6640625" customWidth="1"/>
    <col min="15" max="15" width="9.83203125" customWidth="1"/>
    <col min="16" max="16" width="4.83203125" customWidth="1"/>
    <col min="18" max="18" width="17.1640625" customWidth="1"/>
  </cols>
  <sheetData>
    <row r="1" spans="1:30" ht="17">
      <c r="A1" s="127"/>
      <c r="B1" s="129">
        <v>45950</v>
      </c>
      <c r="C1" s="130"/>
      <c r="D1" s="127"/>
      <c r="E1" s="127"/>
      <c r="F1" s="129">
        <v>45951</v>
      </c>
      <c r="G1" s="130"/>
      <c r="H1" s="127"/>
      <c r="I1" s="127"/>
      <c r="J1" s="129">
        <v>45952</v>
      </c>
      <c r="K1" s="130"/>
      <c r="L1" s="127"/>
      <c r="M1" s="127"/>
      <c r="N1" s="129">
        <v>45953</v>
      </c>
      <c r="O1" s="130"/>
      <c r="P1" s="143"/>
      <c r="Q1" s="127"/>
      <c r="R1" s="129">
        <v>45954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5">
        <v>418</v>
      </c>
      <c r="C2" s="2" t="s">
        <v>0</v>
      </c>
      <c r="D2" s="133"/>
      <c r="E2" s="128"/>
      <c r="F2" s="26" t="s">
        <v>2202</v>
      </c>
      <c r="G2" s="2" t="s">
        <v>0</v>
      </c>
      <c r="H2" s="133"/>
      <c r="I2" s="128"/>
      <c r="J2" s="122" t="s">
        <v>133</v>
      </c>
      <c r="K2" s="2" t="s">
        <v>0</v>
      </c>
      <c r="L2" s="133"/>
      <c r="M2" s="128"/>
      <c r="N2" s="100" t="s">
        <v>2078</v>
      </c>
      <c r="O2" s="2" t="s">
        <v>0</v>
      </c>
      <c r="P2" s="133"/>
      <c r="Q2" s="128"/>
      <c r="R2" s="123"/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 t="s">
        <v>2560</v>
      </c>
      <c r="K3" s="2">
        <v>112</v>
      </c>
      <c r="L3" s="133"/>
      <c r="M3" s="5" t="s">
        <v>1</v>
      </c>
      <c r="N3" s="2" t="s">
        <v>2091</v>
      </c>
      <c r="O3" s="25">
        <v>160</v>
      </c>
      <c r="P3" s="133"/>
      <c r="Q3" s="5" t="s">
        <v>1</v>
      </c>
      <c r="R3" s="123"/>
      <c r="S3" s="2"/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 t="s">
        <v>2091</v>
      </c>
      <c r="O4" s="25">
        <v>160</v>
      </c>
      <c r="P4" s="133"/>
      <c r="Q4" s="5" t="s">
        <v>2</v>
      </c>
      <c r="R4" s="123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123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123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123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 t="s">
        <v>2091</v>
      </c>
      <c r="O8" s="25">
        <v>160</v>
      </c>
      <c r="P8" s="133"/>
      <c r="Q8" s="5" t="s">
        <v>6</v>
      </c>
      <c r="R8" s="123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 t="s">
        <v>2561</v>
      </c>
      <c r="C9" s="2">
        <v>145</v>
      </c>
      <c r="D9" s="133"/>
      <c r="E9" s="5" t="s">
        <v>7</v>
      </c>
      <c r="F9" s="2" t="s">
        <v>2562</v>
      </c>
      <c r="G9" s="2">
        <v>130</v>
      </c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123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2563</v>
      </c>
      <c r="C10" s="2">
        <v>144</v>
      </c>
      <c r="D10" s="133"/>
      <c r="E10" s="5" t="s">
        <v>8</v>
      </c>
      <c r="F10" s="2" t="s">
        <v>2564</v>
      </c>
      <c r="G10" s="2">
        <v>150</v>
      </c>
      <c r="H10" s="133"/>
      <c r="I10" s="5" t="s">
        <v>8</v>
      </c>
      <c r="J10" s="2" t="s">
        <v>2565</v>
      </c>
      <c r="K10" s="2">
        <v>147</v>
      </c>
      <c r="L10" s="133"/>
      <c r="M10" s="5" t="s">
        <v>8</v>
      </c>
      <c r="N10" s="2"/>
      <c r="O10" s="2"/>
      <c r="P10" s="133"/>
      <c r="Q10" s="5" t="s">
        <v>8</v>
      </c>
      <c r="R10" s="123"/>
      <c r="S10" s="2"/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123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123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2566</v>
      </c>
      <c r="C13" s="17">
        <v>145</v>
      </c>
      <c r="D13" s="133"/>
      <c r="E13" s="5" t="s">
        <v>11</v>
      </c>
      <c r="F13" s="2" t="s">
        <v>2567</v>
      </c>
      <c r="G13" s="2">
        <v>150</v>
      </c>
      <c r="H13" s="133"/>
      <c r="I13" s="5" t="s">
        <v>11</v>
      </c>
      <c r="J13" s="2" t="s">
        <v>2568</v>
      </c>
      <c r="K13" s="2">
        <v>125</v>
      </c>
      <c r="L13" s="133"/>
      <c r="M13" s="5" t="s">
        <v>11</v>
      </c>
      <c r="N13" s="2" t="s">
        <v>72</v>
      </c>
      <c r="O13" s="2"/>
      <c r="P13" s="133"/>
      <c r="Q13" s="5" t="s">
        <v>11</v>
      </c>
      <c r="R13" s="123"/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123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5"/>
      <c r="H15" s="133"/>
      <c r="I15" s="5" t="s">
        <v>13</v>
      </c>
      <c r="J15" s="2" t="s">
        <v>2569</v>
      </c>
      <c r="K15" s="2">
        <v>125</v>
      </c>
      <c r="L15" s="133"/>
      <c r="M15" s="18" t="s">
        <v>13</v>
      </c>
      <c r="N15" s="2" t="s">
        <v>2091</v>
      </c>
      <c r="O15" s="25">
        <v>160</v>
      </c>
      <c r="P15" s="133"/>
      <c r="Q15" s="5" t="s">
        <v>13</v>
      </c>
      <c r="R15" s="123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123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5" t="s">
        <v>2570</v>
      </c>
      <c r="G17" s="2">
        <v>140</v>
      </c>
      <c r="H17" s="133"/>
      <c r="I17" s="5" t="s">
        <v>15</v>
      </c>
      <c r="J17" s="2" t="s">
        <v>1006</v>
      </c>
      <c r="K17" s="2">
        <v>140</v>
      </c>
      <c r="L17" s="133"/>
      <c r="M17" s="5" t="s">
        <v>15</v>
      </c>
      <c r="N17" s="2"/>
      <c r="O17" s="2"/>
      <c r="P17" s="133"/>
      <c r="Q17" s="5" t="s">
        <v>15</v>
      </c>
      <c r="R17" s="123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/>
      <c r="G18" s="2"/>
      <c r="H18" s="133"/>
      <c r="I18" s="5" t="s">
        <v>16</v>
      </c>
      <c r="J18" s="2"/>
      <c r="K18" s="2"/>
      <c r="L18" s="133"/>
      <c r="M18" s="5" t="s">
        <v>16</v>
      </c>
      <c r="N18" s="2"/>
      <c r="O18" s="2"/>
      <c r="P18" s="133"/>
      <c r="Q18" s="5" t="s">
        <v>16</v>
      </c>
      <c r="R18" s="123"/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 t="s">
        <v>51</v>
      </c>
      <c r="C19" s="17"/>
      <c r="D19" s="133"/>
      <c r="E19" s="5" t="s">
        <v>17</v>
      </c>
      <c r="F19" s="2" t="s">
        <v>51</v>
      </c>
      <c r="G19" s="2"/>
      <c r="H19" s="133"/>
      <c r="I19" s="5" t="s">
        <v>17</v>
      </c>
      <c r="J19" s="2" t="s">
        <v>2571</v>
      </c>
      <c r="K19" s="2">
        <v>140</v>
      </c>
      <c r="L19" s="133"/>
      <c r="M19" s="5" t="s">
        <v>17</v>
      </c>
      <c r="N19" s="2" t="s">
        <v>2572</v>
      </c>
      <c r="O19" s="25">
        <v>160</v>
      </c>
      <c r="P19" s="133"/>
      <c r="Q19" s="5" t="s">
        <v>17</v>
      </c>
      <c r="R19" s="123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1652</v>
      </c>
      <c r="C20" s="2">
        <v>145</v>
      </c>
      <c r="D20" s="133"/>
      <c r="E20" s="5" t="s">
        <v>18</v>
      </c>
      <c r="F20" s="2"/>
      <c r="G20" s="2"/>
      <c r="H20" s="133"/>
      <c r="I20" s="5" t="s">
        <v>18</v>
      </c>
      <c r="J20" s="2" t="s">
        <v>2573</v>
      </c>
      <c r="K20" s="2">
        <v>140</v>
      </c>
      <c r="L20" s="133"/>
      <c r="M20" s="5" t="s">
        <v>18</v>
      </c>
      <c r="N20" s="2" t="s">
        <v>2574</v>
      </c>
      <c r="O20" s="2">
        <v>150</v>
      </c>
      <c r="P20" s="133"/>
      <c r="Q20" s="5" t="s">
        <v>18</v>
      </c>
      <c r="R20" s="123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2575</v>
      </c>
      <c r="C21" s="2">
        <v>145</v>
      </c>
      <c r="D21" s="133"/>
      <c r="E21" s="5" t="s">
        <v>19</v>
      </c>
      <c r="F21" s="2" t="s">
        <v>2564</v>
      </c>
      <c r="G21" s="2">
        <v>150</v>
      </c>
      <c r="H21" s="133"/>
      <c r="I21" s="5" t="s">
        <v>19</v>
      </c>
      <c r="J21" s="2" t="s">
        <v>2576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123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8" t="s">
        <v>292</v>
      </c>
      <c r="C22" s="2">
        <v>150</v>
      </c>
      <c r="D22" s="133"/>
      <c r="E22" s="5" t="s">
        <v>20</v>
      </c>
      <c r="F22" s="5" t="s">
        <v>2247</v>
      </c>
      <c r="G22" s="2">
        <v>150</v>
      </c>
      <c r="H22" s="133"/>
      <c r="I22" s="5" t="s">
        <v>20</v>
      </c>
      <c r="J22" s="2" t="s">
        <v>2577</v>
      </c>
      <c r="K22" s="2">
        <v>130</v>
      </c>
      <c r="L22" s="133"/>
      <c r="M22" s="5" t="s">
        <v>20</v>
      </c>
      <c r="N22" s="2" t="s">
        <v>2578</v>
      </c>
      <c r="O22" s="2">
        <v>150</v>
      </c>
      <c r="P22" s="133"/>
      <c r="Q22" s="5" t="s">
        <v>20</v>
      </c>
      <c r="R22" s="123"/>
      <c r="S22" s="2"/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123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2579</v>
      </c>
      <c r="C24" s="25">
        <f>150+20</f>
        <v>170</v>
      </c>
      <c r="D24" s="133"/>
      <c r="E24" s="5" t="s">
        <v>22</v>
      </c>
      <c r="F24" s="2" t="s">
        <v>2580</v>
      </c>
      <c r="G24" s="2">
        <f>100+30</f>
        <v>130</v>
      </c>
      <c r="H24" s="133"/>
      <c r="I24" s="5" t="s">
        <v>22</v>
      </c>
      <c r="J24" s="2" t="s">
        <v>2581</v>
      </c>
      <c r="K24" s="25">
        <f>35+68+15+45</f>
        <v>163</v>
      </c>
      <c r="L24" s="133"/>
      <c r="M24" s="5" t="s">
        <v>22</v>
      </c>
      <c r="N24" s="2" t="s">
        <v>72</v>
      </c>
      <c r="O24" s="2"/>
      <c r="P24" s="133"/>
      <c r="Q24" s="5" t="s">
        <v>22</v>
      </c>
      <c r="R24" s="123"/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8" t="s">
        <v>2582</v>
      </c>
      <c r="C25" s="2">
        <v>150</v>
      </c>
      <c r="D25" s="133"/>
      <c r="E25" s="5" t="s">
        <v>23</v>
      </c>
      <c r="F25" s="5" t="s">
        <v>2583</v>
      </c>
      <c r="G25" s="2">
        <v>130</v>
      </c>
      <c r="H25" s="133"/>
      <c r="I25" s="5" t="s">
        <v>23</v>
      </c>
      <c r="J25" s="2" t="s">
        <v>2161</v>
      </c>
      <c r="K25" s="2">
        <v>140</v>
      </c>
      <c r="L25" s="133"/>
      <c r="M25" s="5" t="s">
        <v>23</v>
      </c>
      <c r="N25" s="2" t="s">
        <v>2584</v>
      </c>
      <c r="O25" s="2">
        <v>115</v>
      </c>
      <c r="P25" s="133"/>
      <c r="Q25" s="5" t="s">
        <v>23</v>
      </c>
      <c r="R25" s="123"/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4" t="s">
        <v>2585</v>
      </c>
      <c r="C26" s="2">
        <v>140</v>
      </c>
      <c r="D26" s="133"/>
      <c r="E26" s="5" t="s">
        <v>24</v>
      </c>
      <c r="F26" s="5" t="s">
        <v>2583</v>
      </c>
      <c r="G26" s="2">
        <v>130</v>
      </c>
      <c r="H26" s="133"/>
      <c r="I26" s="5" t="s">
        <v>24</v>
      </c>
      <c r="J26" s="2" t="s">
        <v>2586</v>
      </c>
      <c r="K26" s="2">
        <v>140</v>
      </c>
      <c r="L26" s="133"/>
      <c r="M26" s="5" t="s">
        <v>24</v>
      </c>
      <c r="N26" s="2" t="s">
        <v>2572</v>
      </c>
      <c r="O26" s="25">
        <v>160</v>
      </c>
      <c r="P26" s="133"/>
      <c r="Q26" s="5" t="s">
        <v>24</v>
      </c>
      <c r="R26" s="123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 t="s">
        <v>1006</v>
      </c>
      <c r="K27" s="2">
        <v>140</v>
      </c>
      <c r="L27" s="133"/>
      <c r="M27" s="5" t="s">
        <v>25</v>
      </c>
      <c r="N27" s="2"/>
      <c r="O27" s="2"/>
      <c r="P27" s="133"/>
      <c r="Q27" s="5" t="s">
        <v>25</v>
      </c>
      <c r="R27" s="123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72</v>
      </c>
      <c r="C28" s="2"/>
      <c r="D28" s="133"/>
      <c r="E28" s="5" t="s">
        <v>26</v>
      </c>
      <c r="F28" s="2" t="s">
        <v>2570</v>
      </c>
      <c r="G28" s="2">
        <v>140</v>
      </c>
      <c r="H28" s="133"/>
      <c r="I28" s="5" t="s">
        <v>26</v>
      </c>
      <c r="J28" s="2" t="s">
        <v>1006</v>
      </c>
      <c r="K28" s="2">
        <v>140</v>
      </c>
      <c r="L28" s="133"/>
      <c r="M28" s="5" t="s">
        <v>26</v>
      </c>
      <c r="N28" s="2" t="s">
        <v>72</v>
      </c>
      <c r="O28" s="2"/>
      <c r="P28" s="133"/>
      <c r="Q28" s="5" t="s">
        <v>26</v>
      </c>
      <c r="R28" s="123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2587</v>
      </c>
      <c r="C29" s="2">
        <v>145</v>
      </c>
      <c r="D29" s="133"/>
      <c r="E29" s="5" t="s">
        <v>27</v>
      </c>
      <c r="F29" s="2" t="s">
        <v>2247</v>
      </c>
      <c r="G29" s="2">
        <v>150</v>
      </c>
      <c r="H29" s="133"/>
      <c r="I29" s="5" t="s">
        <v>27</v>
      </c>
      <c r="J29" s="2" t="s">
        <v>2588</v>
      </c>
      <c r="K29" s="2">
        <v>131</v>
      </c>
      <c r="L29" s="133"/>
      <c r="M29" s="5" t="s">
        <v>27</v>
      </c>
      <c r="N29" s="2" t="s">
        <v>72</v>
      </c>
      <c r="O29" s="2"/>
      <c r="P29" s="133"/>
      <c r="Q29" s="5" t="s">
        <v>27</v>
      </c>
      <c r="R29" s="123"/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123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287</v>
      </c>
      <c r="C31" s="25">
        <v>160</v>
      </c>
      <c r="D31" s="133"/>
      <c r="E31" s="5" t="s">
        <v>29</v>
      </c>
      <c r="F31" s="2" t="s">
        <v>2589</v>
      </c>
      <c r="G31" s="2">
        <v>130</v>
      </c>
      <c r="H31" s="133"/>
      <c r="I31" s="5" t="s">
        <v>29</v>
      </c>
      <c r="J31" s="2" t="s">
        <v>176</v>
      </c>
      <c r="K31" s="2">
        <v>147</v>
      </c>
      <c r="L31" s="133"/>
      <c r="M31" s="5" t="s">
        <v>29</v>
      </c>
      <c r="N31" s="2" t="s">
        <v>2590</v>
      </c>
      <c r="O31" s="2">
        <v>150</v>
      </c>
      <c r="P31" s="133"/>
      <c r="Q31" s="5" t="s">
        <v>29</v>
      </c>
      <c r="R31" s="123"/>
      <c r="S31" s="2"/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2563</v>
      </c>
      <c r="C32" s="2">
        <v>144</v>
      </c>
      <c r="D32" s="133"/>
      <c r="E32" s="5" t="s">
        <v>30</v>
      </c>
      <c r="F32" s="2" t="s">
        <v>2570</v>
      </c>
      <c r="G32" s="2">
        <v>140</v>
      </c>
      <c r="H32" s="133"/>
      <c r="I32" s="5" t="s">
        <v>30</v>
      </c>
      <c r="J32" s="2" t="s">
        <v>2591</v>
      </c>
      <c r="K32" s="4">
        <v>148</v>
      </c>
      <c r="L32" s="133"/>
      <c r="M32" s="5" t="s">
        <v>30</v>
      </c>
      <c r="N32" s="2" t="s">
        <v>2592</v>
      </c>
      <c r="O32" s="2">
        <v>150</v>
      </c>
      <c r="P32" s="133"/>
      <c r="Q32" s="5" t="s">
        <v>30</v>
      </c>
      <c r="R32" s="123"/>
      <c r="S32" s="2"/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287</v>
      </c>
      <c r="C33" s="2" t="s">
        <v>2593</v>
      </c>
      <c r="D33" s="133"/>
      <c r="E33" s="2" t="s">
        <v>32</v>
      </c>
      <c r="F33" s="2" t="s">
        <v>2594</v>
      </c>
      <c r="G33" s="25">
        <v>170</v>
      </c>
      <c r="H33" s="133"/>
      <c r="I33" s="21" t="s">
        <v>32</v>
      </c>
      <c r="J33" s="2" t="s">
        <v>1800</v>
      </c>
      <c r="K33" s="25">
        <v>158</v>
      </c>
      <c r="L33" s="133"/>
      <c r="M33" s="2" t="s">
        <v>32</v>
      </c>
      <c r="N33" s="2" t="s">
        <v>2595</v>
      </c>
      <c r="O33" s="2">
        <v>145</v>
      </c>
      <c r="P33" s="133"/>
      <c r="Q33" s="2" t="s">
        <v>32</v>
      </c>
      <c r="R33" s="123"/>
      <c r="S33" s="2"/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2596</v>
      </c>
      <c r="C34" s="2">
        <v>150</v>
      </c>
      <c r="D34" s="133"/>
      <c r="E34" s="2" t="s">
        <v>33</v>
      </c>
      <c r="F34" s="5" t="s">
        <v>2597</v>
      </c>
      <c r="G34" s="19">
        <v>150</v>
      </c>
      <c r="H34" s="133"/>
      <c r="I34" s="2" t="s">
        <v>33</v>
      </c>
      <c r="J34" s="2" t="s">
        <v>2598</v>
      </c>
      <c r="K34" s="25">
        <v>161</v>
      </c>
      <c r="L34" s="133"/>
      <c r="M34" s="2" t="s">
        <v>33</v>
      </c>
      <c r="N34" s="2" t="s">
        <v>2599</v>
      </c>
      <c r="O34" s="25">
        <v>155</v>
      </c>
      <c r="P34" s="133"/>
      <c r="Q34" s="2" t="s">
        <v>33</v>
      </c>
      <c r="R34" s="123"/>
      <c r="S34" s="2"/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2" t="s">
        <v>2596</v>
      </c>
      <c r="C35" s="2">
        <v>150</v>
      </c>
      <c r="D35" s="133"/>
      <c r="E35" s="2" t="s">
        <v>34</v>
      </c>
      <c r="F35" s="5" t="s">
        <v>2570</v>
      </c>
      <c r="G35" s="2">
        <v>140</v>
      </c>
      <c r="H35" s="133"/>
      <c r="I35" s="2" t="s">
        <v>34</v>
      </c>
      <c r="J35" s="2" t="s">
        <v>2600</v>
      </c>
      <c r="K35" s="25">
        <v>168</v>
      </c>
      <c r="L35" s="133"/>
      <c r="M35" s="2" t="s">
        <v>34</v>
      </c>
      <c r="N35" s="2" t="s">
        <v>2601</v>
      </c>
      <c r="O35" s="2">
        <v>115</v>
      </c>
      <c r="P35" s="133"/>
      <c r="Q35" s="2" t="s">
        <v>34</v>
      </c>
      <c r="R35" s="123"/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2563</v>
      </c>
      <c r="C36" s="17">
        <v>144</v>
      </c>
      <c r="D36" s="128"/>
      <c r="E36" s="2" t="s">
        <v>35</v>
      </c>
      <c r="F36" s="5" t="s">
        <v>2597</v>
      </c>
      <c r="G36" s="2">
        <v>150</v>
      </c>
      <c r="H36" s="128"/>
      <c r="I36" s="2" t="s">
        <v>35</v>
      </c>
      <c r="J36" s="2" t="s">
        <v>2565</v>
      </c>
      <c r="K36" s="2">
        <v>147</v>
      </c>
      <c r="L36" s="128"/>
      <c r="M36" s="2" t="s">
        <v>35</v>
      </c>
      <c r="N36" s="2" t="s">
        <v>2602</v>
      </c>
      <c r="O36" s="2">
        <v>140</v>
      </c>
      <c r="P36" s="133"/>
      <c r="Q36" s="2" t="s">
        <v>35</v>
      </c>
      <c r="R36" s="123"/>
      <c r="S36" s="2"/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2596</v>
      </c>
      <c r="C37" s="17">
        <v>150</v>
      </c>
      <c r="D37" s="11"/>
      <c r="E37" s="2" t="s">
        <v>36</v>
      </c>
      <c r="F37" s="5" t="s">
        <v>72</v>
      </c>
      <c r="G37" s="2"/>
      <c r="H37" s="11"/>
      <c r="I37" s="2" t="s">
        <v>36</v>
      </c>
      <c r="J37" s="2" t="s">
        <v>1006</v>
      </c>
      <c r="K37" s="2">
        <v>140</v>
      </c>
      <c r="L37" s="11"/>
      <c r="M37" s="2" t="s">
        <v>36</v>
      </c>
      <c r="N37" s="2" t="s">
        <v>2602</v>
      </c>
      <c r="O37" s="2">
        <v>140</v>
      </c>
      <c r="P37" s="133"/>
      <c r="Q37" s="2" t="s">
        <v>36</v>
      </c>
      <c r="R37" s="123"/>
      <c r="S37" s="2"/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2603</v>
      </c>
      <c r="C38" s="2">
        <v>130</v>
      </c>
      <c r="D38" s="11"/>
      <c r="E38" s="21" t="s">
        <v>42</v>
      </c>
      <c r="F38" s="2" t="s">
        <v>2215</v>
      </c>
      <c r="G38" s="2">
        <f>110+40</f>
        <v>150</v>
      </c>
      <c r="H38" s="11"/>
      <c r="I38" s="2" t="s">
        <v>42</v>
      </c>
      <c r="J38" s="2" t="s">
        <v>2604</v>
      </c>
      <c r="K38" s="2">
        <v>140</v>
      </c>
      <c r="L38" s="11"/>
      <c r="M38" s="2" t="s">
        <v>42</v>
      </c>
      <c r="N38" s="2" t="s">
        <v>2605</v>
      </c>
      <c r="O38" s="2">
        <v>140</v>
      </c>
      <c r="P38" s="133"/>
      <c r="Q38" s="2" t="s">
        <v>42</v>
      </c>
      <c r="R38" s="123"/>
      <c r="S38" s="2"/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 t="s">
        <v>2606</v>
      </c>
      <c r="C39" s="2">
        <v>125</v>
      </c>
      <c r="D39" s="11"/>
      <c r="E39" s="2" t="s">
        <v>57</v>
      </c>
      <c r="F39" s="2" t="s">
        <v>72</v>
      </c>
      <c r="G39" s="2"/>
      <c r="H39" s="11"/>
      <c r="I39" s="2" t="s">
        <v>57</v>
      </c>
      <c r="J39" s="2"/>
      <c r="K39" s="2"/>
      <c r="L39" s="11"/>
      <c r="M39" s="2" t="s">
        <v>57</v>
      </c>
      <c r="N39" s="2"/>
      <c r="O39" s="2"/>
      <c r="P39" s="133"/>
      <c r="Q39" s="2" t="s">
        <v>57</v>
      </c>
      <c r="R39" s="123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1" t="s">
        <v>58</v>
      </c>
      <c r="B40" s="4" t="s">
        <v>2585</v>
      </c>
      <c r="C40" s="2">
        <v>140</v>
      </c>
      <c r="D40" s="11"/>
      <c r="E40" s="2" t="s">
        <v>58</v>
      </c>
      <c r="F40" s="4" t="s">
        <v>2607</v>
      </c>
      <c r="G40" s="2">
        <v>120</v>
      </c>
      <c r="H40" s="11"/>
      <c r="I40" s="2" t="s">
        <v>58</v>
      </c>
      <c r="J40" s="12" t="s">
        <v>2608</v>
      </c>
      <c r="K40" s="2">
        <v>104</v>
      </c>
      <c r="L40" s="11"/>
      <c r="M40" s="2" t="s">
        <v>58</v>
      </c>
      <c r="N40" s="2" t="s">
        <v>2609</v>
      </c>
      <c r="O40" s="2">
        <v>100</v>
      </c>
      <c r="P40" s="133"/>
      <c r="Q40" s="2" t="s">
        <v>58</v>
      </c>
      <c r="R40" s="123"/>
      <c r="S40" s="2"/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/>
      <c r="C41" s="2"/>
      <c r="D41" s="11"/>
      <c r="E41" s="2" t="s">
        <v>43</v>
      </c>
      <c r="F41" s="2" t="s">
        <v>72</v>
      </c>
      <c r="G41" s="2"/>
      <c r="H41" s="11"/>
      <c r="I41" s="2" t="s">
        <v>43</v>
      </c>
      <c r="J41" s="2" t="s">
        <v>2610</v>
      </c>
      <c r="K41" s="2">
        <f>28+30+30+35</f>
        <v>123</v>
      </c>
      <c r="L41" s="11"/>
      <c r="M41" s="2" t="s">
        <v>43</v>
      </c>
      <c r="N41" s="2" t="s">
        <v>2611</v>
      </c>
      <c r="O41" s="2">
        <v>150</v>
      </c>
      <c r="P41" s="128"/>
      <c r="Q41" s="2" t="s">
        <v>43</v>
      </c>
      <c r="R41" s="123"/>
      <c r="S41" s="2"/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37</v>
      </c>
      <c r="B42" s="12"/>
      <c r="C42" s="12">
        <f>SUM((C1:C41))</f>
        <v>2772</v>
      </c>
      <c r="D42" s="12"/>
      <c r="E42" s="12" t="s">
        <v>37</v>
      </c>
      <c r="F42" s="12"/>
      <c r="G42" s="12">
        <f>SUM((G1:G41))</f>
        <v>2700</v>
      </c>
      <c r="H42" s="12"/>
      <c r="I42" s="12" t="s">
        <v>37</v>
      </c>
      <c r="J42" s="12"/>
      <c r="K42" s="12">
        <f>SUM((K1:K41))</f>
        <v>3489</v>
      </c>
      <c r="L42" s="12"/>
      <c r="M42" s="12" t="s">
        <v>37</v>
      </c>
      <c r="N42" s="12"/>
      <c r="O42" s="12">
        <f>SUM((O1:O41))</f>
        <v>2760</v>
      </c>
      <c r="P42" s="12"/>
      <c r="Q42" s="12" t="s">
        <v>37</v>
      </c>
      <c r="R42" s="12"/>
      <c r="S42" s="12">
        <f>SUM((S1:S41))</f>
        <v>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2850</v>
      </c>
      <c r="D43" s="12"/>
      <c r="E43" s="12" t="s">
        <v>38</v>
      </c>
      <c r="F43" s="12"/>
      <c r="G43" s="12">
        <v>2690</v>
      </c>
      <c r="H43" s="12"/>
      <c r="I43" s="12" t="s">
        <v>38</v>
      </c>
      <c r="J43" s="12"/>
      <c r="K43" s="12">
        <v>3480</v>
      </c>
      <c r="L43" s="12"/>
      <c r="M43" s="12" t="s">
        <v>38</v>
      </c>
      <c r="N43" s="12"/>
      <c r="O43" s="12">
        <v>2905</v>
      </c>
      <c r="P43" s="12"/>
      <c r="Q43" s="12" t="s">
        <v>38</v>
      </c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30</v>
      </c>
      <c r="D44" s="12"/>
      <c r="E44" s="12" t="s">
        <v>39</v>
      </c>
      <c r="F44" s="12"/>
      <c r="G44" s="12">
        <f>SUMIF(G3:G41, "&gt;150")-COUNTIF(G3:G41, "&gt;150")*150</f>
        <v>20</v>
      </c>
      <c r="H44" s="12"/>
      <c r="I44" s="12" t="s">
        <v>39</v>
      </c>
      <c r="J44" s="12"/>
      <c r="K44" s="12">
        <f>SUMIF(K3:K41, "&gt;150")-COUNTIF(K3:K41, "&gt;150")*150</f>
        <v>50</v>
      </c>
      <c r="L44" s="12"/>
      <c r="M44" s="12" t="s">
        <v>39</v>
      </c>
      <c r="N44" s="12"/>
      <c r="O44" s="12">
        <f>SUMIF(O3:O41, "&gt;150")-COUNTIF(O3:O41, "&gt;150")*150</f>
        <v>65</v>
      </c>
      <c r="P44" s="12"/>
      <c r="Q44" s="12" t="s">
        <v>39</v>
      </c>
      <c r="R44" s="12"/>
      <c r="S44" s="12">
        <f>SUMIF(S3:S41, "&gt;150")-COUNTIF(S3:S41, "&gt;150")*150</f>
        <v>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2820</v>
      </c>
      <c r="D45" s="12"/>
      <c r="E45" s="12" t="s">
        <v>40</v>
      </c>
      <c r="F45" s="12"/>
      <c r="G45" s="12">
        <f>G43-G44</f>
        <v>2670</v>
      </c>
      <c r="H45" s="12"/>
      <c r="I45" s="12" t="s">
        <v>40</v>
      </c>
      <c r="J45" s="12"/>
      <c r="K45" s="12">
        <f>K43-K44</f>
        <v>3430</v>
      </c>
      <c r="L45" s="12"/>
      <c r="M45" s="12" t="s">
        <v>40</v>
      </c>
      <c r="N45" s="12"/>
      <c r="O45" s="12">
        <f>O43-O44</f>
        <v>2840</v>
      </c>
      <c r="P45" s="12"/>
      <c r="Q45" s="12" t="s">
        <v>40</v>
      </c>
      <c r="R45" s="12"/>
      <c r="S45" s="12">
        <f>S43-S44</f>
        <v>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41"/>
  </mergeCells>
  <phoneticPr fontId="73" type="noConversion"/>
  <conditionalFormatting sqref="O3">
    <cfRule type="cellIs" dxfId="8" priority="1" operator="greaterThan">
      <formula>150</formula>
    </cfRule>
  </conditionalFormatting>
  <conditionalFormatting sqref="O3:O44 C3:C44 G3:G44 K3:K44 S3:S44">
    <cfRule type="cellIs" dxfId="7" priority="2" operator="greaterThan">
      <formula>150</formula>
    </cfRule>
  </conditionalFormatting>
  <hyperlinks>
    <hyperlink ref="B2" r:id="rId1" display="https://www.facebook.com/photo?fbid=763483466430977&amp;set=pcb.763484429764214&amp;locale=zh_TW" xr:uid="{00000000-0004-0000-3100-000000000000}"/>
    <hyperlink ref="F2" r:id="rId2" xr:uid="{00000000-0004-0000-3100-000001000000}"/>
    <hyperlink ref="N2" r:id="rId3" xr:uid="{00000000-0004-0000-3100-000002000000}"/>
  </hyperlinks>
  <pageMargins left="0.7" right="0.7" top="0.75" bottom="0.75" header="0.3" footer="0.3"/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47" customWidth="1"/>
    <col min="12" max="12" width="4.33203125" customWidth="1"/>
    <col min="14" max="14" width="20.6640625" customWidth="1"/>
    <col min="16" max="16" width="4.83203125" customWidth="1"/>
    <col min="18" max="18" width="30.1640625" customWidth="1"/>
  </cols>
  <sheetData>
    <row r="1" spans="1:30" ht="17">
      <c r="A1" s="127"/>
      <c r="B1" s="129">
        <v>45957</v>
      </c>
      <c r="C1" s="130"/>
      <c r="D1" s="127"/>
      <c r="E1" s="127"/>
      <c r="F1" s="129">
        <v>45958</v>
      </c>
      <c r="G1" s="130"/>
      <c r="H1" s="127"/>
      <c r="I1" s="127"/>
      <c r="J1" s="129">
        <v>45959</v>
      </c>
      <c r="K1" s="130"/>
      <c r="L1" s="127"/>
      <c r="M1" s="127"/>
      <c r="N1" s="129">
        <v>45960</v>
      </c>
      <c r="O1" s="130"/>
      <c r="P1" s="127"/>
      <c r="Q1" s="127"/>
      <c r="R1" s="129">
        <v>45961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5" t="s">
        <v>2612</v>
      </c>
      <c r="C2" s="2" t="s">
        <v>0</v>
      </c>
      <c r="D2" s="133"/>
      <c r="E2" s="128"/>
      <c r="F2" s="2" t="s">
        <v>2613</v>
      </c>
      <c r="G2" s="2" t="s">
        <v>0</v>
      </c>
      <c r="H2" s="133"/>
      <c r="I2" s="128"/>
      <c r="J2" s="122" t="s">
        <v>2614</v>
      </c>
      <c r="K2" s="2" t="s">
        <v>0</v>
      </c>
      <c r="L2" s="133"/>
      <c r="M2" s="128"/>
      <c r="N2" s="26" t="s">
        <v>1235</v>
      </c>
      <c r="O2" s="2" t="s">
        <v>0</v>
      </c>
      <c r="P2" s="133"/>
      <c r="Q2" s="128"/>
      <c r="R2" s="26" t="s">
        <v>2615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2616</v>
      </c>
      <c r="C3" s="2">
        <v>145</v>
      </c>
      <c r="D3" s="133"/>
      <c r="E3" s="5" t="s">
        <v>1</v>
      </c>
      <c r="F3" s="2"/>
      <c r="G3" s="2"/>
      <c r="H3" s="133"/>
      <c r="I3" s="5" t="s">
        <v>1</v>
      </c>
      <c r="J3" s="2" t="s">
        <v>2617</v>
      </c>
      <c r="K3" s="2">
        <v>125</v>
      </c>
      <c r="L3" s="133"/>
      <c r="M3" s="5" t="s">
        <v>1</v>
      </c>
      <c r="N3" s="2" t="s">
        <v>1255</v>
      </c>
      <c r="O3" s="25">
        <v>180</v>
      </c>
      <c r="P3" s="133"/>
      <c r="Q3" s="5" t="s">
        <v>1</v>
      </c>
      <c r="R3" s="2" t="s">
        <v>2618</v>
      </c>
      <c r="S3" s="2">
        <v>150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18" t="s">
        <v>3</v>
      </c>
      <c r="N5" s="2" t="s">
        <v>2619</v>
      </c>
      <c r="O5" s="25">
        <v>180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 t="s">
        <v>2618</v>
      </c>
      <c r="S8" s="2">
        <v>150</v>
      </c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2620</v>
      </c>
      <c r="C10" s="2">
        <v>140</v>
      </c>
      <c r="D10" s="133"/>
      <c r="E10" s="5" t="s">
        <v>8</v>
      </c>
      <c r="F10" s="2"/>
      <c r="G10" s="2"/>
      <c r="H10" s="133"/>
      <c r="I10" s="5" t="s">
        <v>8</v>
      </c>
      <c r="J10" s="2" t="s">
        <v>2621</v>
      </c>
      <c r="K10" s="2">
        <v>140</v>
      </c>
      <c r="L10" s="133"/>
      <c r="M10" s="5" t="s">
        <v>8</v>
      </c>
      <c r="N10" s="2" t="s">
        <v>2622</v>
      </c>
      <c r="O10" s="2">
        <v>145</v>
      </c>
      <c r="P10" s="133"/>
      <c r="Q10" s="5" t="s">
        <v>8</v>
      </c>
      <c r="R10" s="2" t="s">
        <v>2623</v>
      </c>
      <c r="S10" s="2">
        <v>135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2624</v>
      </c>
      <c r="C13" s="17">
        <v>125</v>
      </c>
      <c r="D13" s="133"/>
      <c r="E13" s="5" t="s">
        <v>11</v>
      </c>
      <c r="F13" s="2" t="s">
        <v>2625</v>
      </c>
      <c r="G13" s="2">
        <v>150</v>
      </c>
      <c r="H13" s="133"/>
      <c r="I13" s="5" t="s">
        <v>11</v>
      </c>
      <c r="J13" s="2"/>
      <c r="K13" s="2"/>
      <c r="L13" s="133"/>
      <c r="M13" s="5" t="s">
        <v>11</v>
      </c>
      <c r="N13" s="2"/>
      <c r="O13" s="2"/>
      <c r="P13" s="133"/>
      <c r="Q13" s="5" t="s">
        <v>11</v>
      </c>
      <c r="R13" s="2"/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5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 t="s">
        <v>2616</v>
      </c>
      <c r="C17" s="2">
        <v>145</v>
      </c>
      <c r="D17" s="133"/>
      <c r="E17" s="5" t="s">
        <v>15</v>
      </c>
      <c r="F17" s="5"/>
      <c r="G17" s="2"/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18" t="s">
        <v>16</v>
      </c>
      <c r="F18" s="2" t="s">
        <v>2626</v>
      </c>
      <c r="G18" s="2">
        <v>100</v>
      </c>
      <c r="H18" s="133"/>
      <c r="I18" s="5" t="s">
        <v>16</v>
      </c>
      <c r="J18" s="2" t="s">
        <v>2627</v>
      </c>
      <c r="K18" s="2">
        <v>140</v>
      </c>
      <c r="L18" s="133"/>
      <c r="M18" s="5" t="s">
        <v>16</v>
      </c>
      <c r="N18" s="2" t="s">
        <v>2628</v>
      </c>
      <c r="O18" s="25">
        <v>195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 t="s">
        <v>2629</v>
      </c>
      <c r="K19" s="2">
        <v>140</v>
      </c>
      <c r="L19" s="133"/>
      <c r="M19" s="5" t="s">
        <v>17</v>
      </c>
      <c r="N19" s="2" t="s">
        <v>2630</v>
      </c>
      <c r="O19" s="25">
        <v>180</v>
      </c>
      <c r="P19" s="133"/>
      <c r="Q19" s="5" t="s">
        <v>17</v>
      </c>
      <c r="R19" s="2" t="s">
        <v>2618</v>
      </c>
      <c r="S19" s="2">
        <v>150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 t="s">
        <v>2631</v>
      </c>
      <c r="G20" s="25">
        <v>160</v>
      </c>
      <c r="H20" s="133"/>
      <c r="I20" s="5" t="s">
        <v>18</v>
      </c>
      <c r="J20" s="2" t="s">
        <v>2632</v>
      </c>
      <c r="K20" s="2">
        <v>140</v>
      </c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2618</v>
      </c>
      <c r="S20" s="2">
        <v>150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18" t="s">
        <v>19</v>
      </c>
      <c r="B21" s="2" t="s">
        <v>2616</v>
      </c>
      <c r="C21" s="2">
        <v>145</v>
      </c>
      <c r="D21" s="133"/>
      <c r="E21" s="5" t="s">
        <v>19</v>
      </c>
      <c r="F21" s="5" t="s">
        <v>2633</v>
      </c>
      <c r="G21" s="19">
        <v>130</v>
      </c>
      <c r="H21" s="133"/>
      <c r="I21" s="5" t="s">
        <v>19</v>
      </c>
      <c r="J21" s="2" t="s">
        <v>2627</v>
      </c>
      <c r="K21" s="2">
        <v>140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2634</v>
      </c>
      <c r="C22" s="2">
        <v>130</v>
      </c>
      <c r="D22" s="133"/>
      <c r="E22" s="5" t="s">
        <v>20</v>
      </c>
      <c r="F22" s="5" t="s">
        <v>2635</v>
      </c>
      <c r="G22" s="2">
        <v>150</v>
      </c>
      <c r="H22" s="133"/>
      <c r="I22" s="5" t="s">
        <v>20</v>
      </c>
      <c r="J22" s="2" t="s">
        <v>2617</v>
      </c>
      <c r="K22" s="2">
        <v>125</v>
      </c>
      <c r="L22" s="133"/>
      <c r="M22" s="5" t="s">
        <v>20</v>
      </c>
      <c r="N22" s="2" t="s">
        <v>1255</v>
      </c>
      <c r="O22" s="25">
        <v>180</v>
      </c>
      <c r="P22" s="133"/>
      <c r="Q22" s="5" t="s">
        <v>20</v>
      </c>
      <c r="R22" s="2" t="s">
        <v>2636</v>
      </c>
      <c r="S22" s="2">
        <v>130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/>
      <c r="G23" s="2"/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2637</v>
      </c>
      <c r="C24" s="2">
        <f>99+15+35</f>
        <v>149</v>
      </c>
      <c r="D24" s="133"/>
      <c r="E24" s="5" t="s">
        <v>22</v>
      </c>
      <c r="F24" s="2"/>
      <c r="G24" s="2"/>
      <c r="H24" s="133"/>
      <c r="I24" s="5" t="s">
        <v>22</v>
      </c>
      <c r="J24" s="2" t="s">
        <v>2638</v>
      </c>
      <c r="K24" s="25">
        <f>80+60+35</f>
        <v>175</v>
      </c>
      <c r="L24" s="133"/>
      <c r="M24" s="5" t="s">
        <v>22</v>
      </c>
      <c r="N24" s="2" t="s">
        <v>2639</v>
      </c>
      <c r="O24" s="25">
        <v>210</v>
      </c>
      <c r="P24" s="133"/>
      <c r="Q24" s="5" t="s">
        <v>22</v>
      </c>
      <c r="R24" s="2" t="s">
        <v>2640</v>
      </c>
      <c r="S24" s="2">
        <f>70+40+30</f>
        <v>140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2641</v>
      </c>
      <c r="C25" s="2">
        <v>145</v>
      </c>
      <c r="D25" s="133"/>
      <c r="E25" s="5" t="s">
        <v>23</v>
      </c>
      <c r="F25" s="2" t="s">
        <v>2642</v>
      </c>
      <c r="G25" s="2">
        <v>150</v>
      </c>
      <c r="H25" s="133"/>
      <c r="I25" s="5" t="s">
        <v>23</v>
      </c>
      <c r="J25" s="2" t="s">
        <v>2643</v>
      </c>
      <c r="K25" s="12">
        <v>140</v>
      </c>
      <c r="L25" s="133"/>
      <c r="M25" s="5" t="s">
        <v>23</v>
      </c>
      <c r="N25" s="2" t="s">
        <v>2622</v>
      </c>
      <c r="O25" s="2">
        <v>145</v>
      </c>
      <c r="P25" s="133"/>
      <c r="Q25" s="5" t="s">
        <v>23</v>
      </c>
      <c r="R25" s="2" t="s">
        <v>2644</v>
      </c>
      <c r="S25" s="2">
        <v>150</v>
      </c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 t="s">
        <v>2645</v>
      </c>
      <c r="C26" s="25">
        <v>160</v>
      </c>
      <c r="D26" s="133"/>
      <c r="E26" s="5" t="s">
        <v>24</v>
      </c>
      <c r="F26" s="2" t="s">
        <v>2642</v>
      </c>
      <c r="G26" s="2">
        <v>150</v>
      </c>
      <c r="H26" s="133"/>
      <c r="I26" s="5" t="s">
        <v>24</v>
      </c>
      <c r="J26" s="25"/>
      <c r="K26" s="25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/>
      <c r="G27" s="2"/>
      <c r="H27" s="133"/>
      <c r="I27" s="5" t="s">
        <v>25</v>
      </c>
      <c r="J27" s="2"/>
      <c r="K27" s="2"/>
      <c r="L27" s="133"/>
      <c r="M27" s="5" t="s">
        <v>25</v>
      </c>
      <c r="N27" s="2"/>
      <c r="O27" s="2"/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 t="s">
        <v>2620</v>
      </c>
      <c r="C28" s="2">
        <v>140</v>
      </c>
      <c r="D28" s="133"/>
      <c r="E28" s="5" t="s">
        <v>26</v>
      </c>
      <c r="F28" s="2" t="s">
        <v>2646</v>
      </c>
      <c r="G28" s="2">
        <v>150</v>
      </c>
      <c r="H28" s="133"/>
      <c r="I28" s="5" t="s">
        <v>26</v>
      </c>
      <c r="J28" s="2" t="s">
        <v>2627</v>
      </c>
      <c r="K28" s="2">
        <v>140</v>
      </c>
      <c r="L28" s="133"/>
      <c r="M28" s="5" t="s">
        <v>26</v>
      </c>
      <c r="N28" s="2" t="s">
        <v>72</v>
      </c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2647</v>
      </c>
      <c r="C29" s="2">
        <v>144</v>
      </c>
      <c r="D29" s="133"/>
      <c r="E29" s="5" t="s">
        <v>27</v>
      </c>
      <c r="F29" s="2" t="s">
        <v>2648</v>
      </c>
      <c r="G29" s="2">
        <v>130</v>
      </c>
      <c r="H29" s="133"/>
      <c r="I29" s="5" t="s">
        <v>27</v>
      </c>
      <c r="J29" s="2" t="s">
        <v>2649</v>
      </c>
      <c r="K29" s="2">
        <v>140</v>
      </c>
      <c r="L29" s="133"/>
      <c r="M29" s="5" t="s">
        <v>27</v>
      </c>
      <c r="N29" s="2" t="s">
        <v>1655</v>
      </c>
      <c r="O29" s="2">
        <v>150</v>
      </c>
      <c r="P29" s="133"/>
      <c r="Q29" s="5" t="s">
        <v>27</v>
      </c>
      <c r="R29" s="2" t="s">
        <v>72</v>
      </c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/>
      <c r="C30" s="2"/>
      <c r="D30" s="133"/>
      <c r="E30" s="5" t="s">
        <v>28</v>
      </c>
      <c r="F30" s="2"/>
      <c r="G30" s="2"/>
      <c r="H30" s="133"/>
      <c r="I30" s="5" t="s">
        <v>28</v>
      </c>
      <c r="J30" s="2"/>
      <c r="K30" s="2"/>
      <c r="L30" s="133"/>
      <c r="M30" s="5" t="s">
        <v>28</v>
      </c>
      <c r="N30" s="2"/>
      <c r="O30" s="2"/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2620</v>
      </c>
      <c r="C31" s="2">
        <v>140</v>
      </c>
      <c r="D31" s="133"/>
      <c r="E31" s="5" t="s">
        <v>29</v>
      </c>
      <c r="F31" s="2" t="s">
        <v>2646</v>
      </c>
      <c r="G31" s="2">
        <v>150</v>
      </c>
      <c r="H31" s="133"/>
      <c r="I31" s="5" t="s">
        <v>29</v>
      </c>
      <c r="J31" s="2" t="s">
        <v>253</v>
      </c>
      <c r="K31" s="2">
        <v>145</v>
      </c>
      <c r="L31" s="133"/>
      <c r="M31" s="5" t="s">
        <v>29</v>
      </c>
      <c r="N31" s="2" t="s">
        <v>2622</v>
      </c>
      <c r="O31" s="2">
        <v>145</v>
      </c>
      <c r="P31" s="133"/>
      <c r="Q31" s="5" t="s">
        <v>29</v>
      </c>
      <c r="R31" s="2" t="s">
        <v>2650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2651</v>
      </c>
      <c r="C32" s="2">
        <v>145</v>
      </c>
      <c r="D32" s="133"/>
      <c r="E32" s="5" t="s">
        <v>30</v>
      </c>
      <c r="F32" s="2" t="s">
        <v>2652</v>
      </c>
      <c r="G32" s="2">
        <v>150</v>
      </c>
      <c r="H32" s="133"/>
      <c r="I32" s="5" t="s">
        <v>30</v>
      </c>
      <c r="J32" s="2" t="s">
        <v>2653</v>
      </c>
      <c r="K32" s="12">
        <v>140</v>
      </c>
      <c r="L32" s="133"/>
      <c r="M32" s="5" t="s">
        <v>30</v>
      </c>
      <c r="N32" s="2" t="s">
        <v>2654</v>
      </c>
      <c r="O32" s="2">
        <v>120</v>
      </c>
      <c r="P32" s="133"/>
      <c r="Q32" s="5" t="s">
        <v>30</v>
      </c>
      <c r="R32" s="2" t="s">
        <v>2655</v>
      </c>
      <c r="S32" s="2">
        <v>130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2620</v>
      </c>
      <c r="C33" s="2">
        <v>140</v>
      </c>
      <c r="D33" s="133"/>
      <c r="E33" s="2" t="s">
        <v>32</v>
      </c>
      <c r="F33" s="5" t="s">
        <v>2656</v>
      </c>
      <c r="G33" s="19">
        <v>130</v>
      </c>
      <c r="H33" s="133"/>
      <c r="I33" s="2" t="s">
        <v>32</v>
      </c>
      <c r="J33" s="2" t="s">
        <v>2657</v>
      </c>
      <c r="K33" s="2">
        <v>150</v>
      </c>
      <c r="L33" s="133"/>
      <c r="M33" s="2" t="s">
        <v>32</v>
      </c>
      <c r="N33" s="2" t="s">
        <v>2658</v>
      </c>
      <c r="O33" s="2">
        <v>120</v>
      </c>
      <c r="P33" s="133"/>
      <c r="Q33" s="2" t="s">
        <v>32</v>
      </c>
      <c r="R33" s="2" t="s">
        <v>2659</v>
      </c>
      <c r="S33" s="2">
        <v>140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2641</v>
      </c>
      <c r="C34" s="2">
        <v>145</v>
      </c>
      <c r="D34" s="133"/>
      <c r="E34" s="2" t="s">
        <v>33</v>
      </c>
      <c r="F34" s="5" t="s">
        <v>2656</v>
      </c>
      <c r="G34" s="19">
        <v>130</v>
      </c>
      <c r="H34" s="133"/>
      <c r="I34" s="2" t="s">
        <v>33</v>
      </c>
      <c r="J34" s="2" t="s">
        <v>2660</v>
      </c>
      <c r="K34" s="25">
        <v>155</v>
      </c>
      <c r="L34" s="133"/>
      <c r="M34" s="2" t="s">
        <v>33</v>
      </c>
      <c r="N34" s="2" t="s">
        <v>1238</v>
      </c>
      <c r="O34" s="25">
        <v>180</v>
      </c>
      <c r="P34" s="133"/>
      <c r="Q34" s="2" t="s">
        <v>33</v>
      </c>
      <c r="R34" s="2" t="s">
        <v>2661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5" t="s">
        <v>2662</v>
      </c>
      <c r="C35" s="2">
        <v>129</v>
      </c>
      <c r="D35" s="133"/>
      <c r="E35" s="2" t="s">
        <v>34</v>
      </c>
      <c r="F35" s="5" t="s">
        <v>2663</v>
      </c>
      <c r="G35" s="2">
        <v>130</v>
      </c>
      <c r="H35" s="133"/>
      <c r="I35" s="21" t="s">
        <v>34</v>
      </c>
      <c r="J35" s="2"/>
      <c r="K35" s="2"/>
      <c r="L35" s="133"/>
      <c r="M35" s="2" t="s">
        <v>34</v>
      </c>
      <c r="N35" s="2" t="s">
        <v>2664</v>
      </c>
      <c r="O35" s="25">
        <v>180</v>
      </c>
      <c r="P35" s="133"/>
      <c r="Q35" s="2" t="s">
        <v>34</v>
      </c>
      <c r="R35" s="2" t="s">
        <v>2665</v>
      </c>
      <c r="S35" s="2">
        <v>135</v>
      </c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2662</v>
      </c>
      <c r="C36" s="17">
        <v>129</v>
      </c>
      <c r="D36" s="128"/>
      <c r="E36" s="2" t="s">
        <v>35</v>
      </c>
      <c r="F36" s="5" t="s">
        <v>2646</v>
      </c>
      <c r="G36" s="2">
        <v>150</v>
      </c>
      <c r="H36" s="128"/>
      <c r="I36" s="2" t="s">
        <v>35</v>
      </c>
      <c r="J36" s="2" t="s">
        <v>253</v>
      </c>
      <c r="K36" s="2">
        <v>145</v>
      </c>
      <c r="L36" s="128"/>
      <c r="M36" s="2" t="s">
        <v>35</v>
      </c>
      <c r="N36" s="2" t="s">
        <v>2622</v>
      </c>
      <c r="O36" s="2">
        <v>145</v>
      </c>
      <c r="P36" s="133"/>
      <c r="Q36" s="2" t="s">
        <v>35</v>
      </c>
      <c r="R36" s="2" t="s">
        <v>2666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2662</v>
      </c>
      <c r="C37" s="17">
        <v>129</v>
      </c>
      <c r="D37" s="11"/>
      <c r="E37" s="2" t="s">
        <v>36</v>
      </c>
      <c r="F37" s="5" t="s">
        <v>2663</v>
      </c>
      <c r="G37" s="2">
        <v>130</v>
      </c>
      <c r="H37" s="11"/>
      <c r="I37" s="2" t="s">
        <v>36</v>
      </c>
      <c r="J37" s="2" t="s">
        <v>253</v>
      </c>
      <c r="K37" s="2">
        <v>145</v>
      </c>
      <c r="L37" s="11"/>
      <c r="M37" s="2" t="s">
        <v>36</v>
      </c>
      <c r="N37" s="2" t="s">
        <v>2622</v>
      </c>
      <c r="O37" s="2">
        <v>145</v>
      </c>
      <c r="P37" s="133"/>
      <c r="Q37" s="2" t="s">
        <v>36</v>
      </c>
      <c r="R37" s="2" t="s">
        <v>2665</v>
      </c>
      <c r="S37" s="2">
        <v>135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2667</v>
      </c>
      <c r="C38" s="2">
        <v>150</v>
      </c>
      <c r="D38" s="11"/>
      <c r="E38" s="2" t="s">
        <v>42</v>
      </c>
      <c r="F38" s="2" t="s">
        <v>2642</v>
      </c>
      <c r="G38" s="2">
        <v>150</v>
      </c>
      <c r="H38" s="11"/>
      <c r="I38" s="2" t="s">
        <v>42</v>
      </c>
      <c r="J38" s="2" t="s">
        <v>225</v>
      </c>
      <c r="K38" s="2">
        <v>130</v>
      </c>
      <c r="L38" s="11"/>
      <c r="M38" s="2" t="s">
        <v>42</v>
      </c>
      <c r="N38" s="2" t="s">
        <v>2622</v>
      </c>
      <c r="O38" s="2">
        <v>145</v>
      </c>
      <c r="P38" s="133"/>
      <c r="Q38" s="2" t="s">
        <v>42</v>
      </c>
      <c r="R38" s="2" t="s">
        <v>2214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/>
      <c r="C39" s="2"/>
      <c r="D39" s="11"/>
      <c r="E39" s="2" t="s">
        <v>57</v>
      </c>
      <c r="F39" s="2"/>
      <c r="G39" s="2"/>
      <c r="H39" s="11"/>
      <c r="I39" s="2" t="s">
        <v>57</v>
      </c>
      <c r="J39" s="2"/>
      <c r="K39" s="2"/>
      <c r="L39" s="11"/>
      <c r="M39" s="2" t="s">
        <v>57</v>
      </c>
      <c r="N39" s="2"/>
      <c r="O39" s="2"/>
      <c r="P39" s="133"/>
      <c r="Q39" s="2" t="s">
        <v>57</v>
      </c>
      <c r="R39" s="2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2" t="s">
        <v>2668</v>
      </c>
      <c r="C40" s="2">
        <v>150</v>
      </c>
      <c r="D40" s="11"/>
      <c r="E40" s="2" t="s">
        <v>58</v>
      </c>
      <c r="F40" s="5" t="s">
        <v>2656</v>
      </c>
      <c r="G40" s="19">
        <v>130</v>
      </c>
      <c r="H40" s="11"/>
      <c r="I40" s="2" t="s">
        <v>58</v>
      </c>
      <c r="J40" s="2" t="s">
        <v>2617</v>
      </c>
      <c r="K40" s="2">
        <v>105</v>
      </c>
      <c r="L40" s="11"/>
      <c r="M40" s="2" t="s">
        <v>58</v>
      </c>
      <c r="N40" s="2" t="s">
        <v>1293</v>
      </c>
      <c r="O40" s="2">
        <v>145</v>
      </c>
      <c r="P40" s="133"/>
      <c r="Q40" s="2" t="s">
        <v>58</v>
      </c>
      <c r="R40" s="2" t="s">
        <v>2252</v>
      </c>
      <c r="S40" s="2">
        <v>130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2669</v>
      </c>
      <c r="C41" s="2">
        <v>130</v>
      </c>
      <c r="D41" s="11"/>
      <c r="E41" s="2" t="s">
        <v>43</v>
      </c>
      <c r="F41" s="5" t="s">
        <v>2670</v>
      </c>
      <c r="G41" s="2">
        <v>130</v>
      </c>
      <c r="H41" s="11"/>
      <c r="I41" s="2" t="s">
        <v>43</v>
      </c>
      <c r="J41" s="2" t="s">
        <v>2671</v>
      </c>
      <c r="K41" s="2">
        <f>60+25+35</f>
        <v>120</v>
      </c>
      <c r="L41" s="11"/>
      <c r="M41" s="2" t="s">
        <v>43</v>
      </c>
      <c r="N41" s="2" t="s">
        <v>2672</v>
      </c>
      <c r="O41" s="25">
        <v>180</v>
      </c>
      <c r="P41" s="128"/>
      <c r="Q41" s="2" t="s">
        <v>43</v>
      </c>
      <c r="R41" s="2" t="s">
        <v>2673</v>
      </c>
      <c r="S41" s="2">
        <f>115+30</f>
        <v>145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37</v>
      </c>
      <c r="B42" s="12"/>
      <c r="C42" s="12">
        <f>SUM((C1:C41))</f>
        <v>2955</v>
      </c>
      <c r="D42" s="12"/>
      <c r="E42" s="12" t="s">
        <v>37</v>
      </c>
      <c r="F42" s="12"/>
      <c r="G42" s="12">
        <f>SUM((G1:G41))</f>
        <v>2650</v>
      </c>
      <c r="H42" s="12"/>
      <c r="I42" s="12" t="s">
        <v>37</v>
      </c>
      <c r="J42" s="12"/>
      <c r="K42" s="12">
        <f>SUM((K1:K41))</f>
        <v>2780</v>
      </c>
      <c r="L42" s="12"/>
      <c r="M42" s="12" t="s">
        <v>37</v>
      </c>
      <c r="N42" s="12"/>
      <c r="O42" s="12">
        <f>SUM((O1:O41))</f>
        <v>3070</v>
      </c>
      <c r="P42" s="12"/>
      <c r="Q42" s="12" t="s">
        <v>37</v>
      </c>
      <c r="R42" s="12"/>
      <c r="S42" s="12">
        <f>SUM((S1:S41))</f>
        <v>2570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2968</v>
      </c>
      <c r="D43" s="12"/>
      <c r="E43" s="12" t="s">
        <v>38</v>
      </c>
      <c r="F43" s="12"/>
      <c r="G43" s="12">
        <v>2680</v>
      </c>
      <c r="H43" s="12"/>
      <c r="I43" s="12" t="s">
        <v>38</v>
      </c>
      <c r="J43" s="12"/>
      <c r="K43" s="12">
        <v>2790</v>
      </c>
      <c r="L43" s="12"/>
      <c r="M43" s="12" t="s">
        <v>38</v>
      </c>
      <c r="N43" s="12"/>
      <c r="O43" s="12">
        <v>3070</v>
      </c>
      <c r="P43" s="12"/>
      <c r="Q43" s="12" t="s">
        <v>38</v>
      </c>
      <c r="R43" s="12"/>
      <c r="S43" s="12">
        <v>2580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10</v>
      </c>
      <c r="D44" s="12"/>
      <c r="E44" s="12" t="s">
        <v>39</v>
      </c>
      <c r="F44" s="12"/>
      <c r="G44" s="12">
        <f>SUMIF(G3:G41, "&gt;150")-COUNTIF(G3:G41, "&gt;150")*150</f>
        <v>10</v>
      </c>
      <c r="H44" s="12"/>
      <c r="I44" s="12" t="s">
        <v>39</v>
      </c>
      <c r="J44" s="12"/>
      <c r="K44" s="12">
        <f>SUMIF(K3:K41, "&gt;150")-COUNTIF(K3:K41, "&gt;150")*150</f>
        <v>30</v>
      </c>
      <c r="L44" s="12"/>
      <c r="M44" s="12" t="s">
        <v>39</v>
      </c>
      <c r="N44" s="12"/>
      <c r="O44" s="12">
        <f>SUMIF(O3:O41, "&gt;150")-COUNTIF(O3:O41, "&gt;150")*150</f>
        <v>315</v>
      </c>
      <c r="P44" s="12"/>
      <c r="Q44" s="12" t="s">
        <v>39</v>
      </c>
      <c r="R44" s="12"/>
      <c r="S44" s="12">
        <f>SUMIF(S3:S41, "&gt;150")-COUNTIF(S3:S41, "&gt;150")*150</f>
        <v>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2958</v>
      </c>
      <c r="D45" s="12"/>
      <c r="E45" s="12" t="s">
        <v>40</v>
      </c>
      <c r="F45" s="12"/>
      <c r="G45" s="12">
        <f>G43-G44</f>
        <v>2670</v>
      </c>
      <c r="H45" s="12"/>
      <c r="I45" s="12" t="s">
        <v>40</v>
      </c>
      <c r="J45" s="12"/>
      <c r="K45" s="12">
        <f>K43-K44</f>
        <v>2760</v>
      </c>
      <c r="L45" s="12"/>
      <c r="M45" s="12" t="s">
        <v>40</v>
      </c>
      <c r="N45" s="12"/>
      <c r="O45" s="12">
        <f>O43-O44</f>
        <v>2755</v>
      </c>
      <c r="P45" s="12"/>
      <c r="Q45" s="12" t="s">
        <v>40</v>
      </c>
      <c r="R45" s="12"/>
      <c r="S45" s="12">
        <f>S43-S44</f>
        <v>2580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41"/>
  </mergeCells>
  <phoneticPr fontId="73" type="noConversion"/>
  <conditionalFormatting sqref="C3:C44 G3:G44 K3:K44 O3:O44 S3:S44">
    <cfRule type="cellIs" dxfId="6" priority="1" operator="greaterThan">
      <formula>150</formula>
    </cfRule>
  </conditionalFormatting>
  <hyperlinks>
    <hyperlink ref="B2" r:id="rId1" xr:uid="{00000000-0004-0000-3200-000000000000}"/>
    <hyperlink ref="N2" r:id="rId2" xr:uid="{00000000-0004-0000-3200-000001000000}"/>
    <hyperlink ref="R2" r:id="rId3" xr:uid="{00000000-0004-0000-3200-000002000000}"/>
  </hyperlinks>
  <pageMargins left="0.7" right="0.7" top="0.75" bottom="0.75" header="0.3" footer="0.3"/>
  <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47" customWidth="1"/>
    <col min="12" max="12" width="4.33203125" customWidth="1"/>
    <col min="14" max="14" width="29.6640625" customWidth="1"/>
    <col min="16" max="16" width="4.83203125" customWidth="1"/>
    <col min="18" max="18" width="18.6640625" customWidth="1"/>
  </cols>
  <sheetData>
    <row r="1" spans="1:30" ht="17">
      <c r="A1" s="127"/>
      <c r="B1" s="129">
        <v>45964</v>
      </c>
      <c r="C1" s="130"/>
      <c r="D1" s="127"/>
      <c r="E1" s="127"/>
      <c r="F1" s="129">
        <v>45965</v>
      </c>
      <c r="G1" s="130"/>
      <c r="H1" s="127"/>
      <c r="I1" s="127"/>
      <c r="J1" s="129">
        <v>45966</v>
      </c>
      <c r="K1" s="130"/>
      <c r="L1" s="127"/>
      <c r="M1" s="127"/>
      <c r="N1" s="129">
        <v>45967</v>
      </c>
      <c r="O1" s="130"/>
      <c r="P1" s="127"/>
      <c r="Q1" s="127"/>
      <c r="R1" s="129">
        <v>45968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5" t="s">
        <v>1027</v>
      </c>
      <c r="C2" s="2" t="s">
        <v>0</v>
      </c>
      <c r="D2" s="133"/>
      <c r="E2" s="128"/>
      <c r="F2" s="26" t="s">
        <v>2674</v>
      </c>
      <c r="G2" s="2" t="s">
        <v>0</v>
      </c>
      <c r="H2" s="133"/>
      <c r="I2" s="128"/>
      <c r="J2" s="16" t="s">
        <v>1028</v>
      </c>
      <c r="K2" s="2" t="s">
        <v>0</v>
      </c>
      <c r="L2" s="133"/>
      <c r="M2" s="128"/>
      <c r="N2" s="26" t="s">
        <v>2675</v>
      </c>
      <c r="O2" s="2" t="s">
        <v>0</v>
      </c>
      <c r="P2" s="133"/>
      <c r="Q2" s="128"/>
      <c r="R2" s="26" t="s">
        <v>2676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2677</v>
      </c>
      <c r="O3" s="25">
        <v>170</v>
      </c>
      <c r="P3" s="133"/>
      <c r="Q3" s="18" t="s">
        <v>1</v>
      </c>
      <c r="R3" s="2" t="s">
        <v>2678</v>
      </c>
      <c r="S3" s="2">
        <v>140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 t="s">
        <v>2679</v>
      </c>
      <c r="S4" s="25">
        <v>200</v>
      </c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2680</v>
      </c>
      <c r="O5" s="25">
        <v>160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 t="s">
        <v>2681</v>
      </c>
      <c r="C10" s="2">
        <v>150</v>
      </c>
      <c r="D10" s="133"/>
      <c r="E10" s="5" t="s">
        <v>8</v>
      </c>
      <c r="F10" s="2" t="s">
        <v>2682</v>
      </c>
      <c r="G10" s="2">
        <v>135</v>
      </c>
      <c r="H10" s="133"/>
      <c r="I10" s="5" t="s">
        <v>8</v>
      </c>
      <c r="J10" s="2" t="s">
        <v>1900</v>
      </c>
      <c r="K10" s="2">
        <v>145</v>
      </c>
      <c r="L10" s="133"/>
      <c r="M10" s="5" t="s">
        <v>8</v>
      </c>
      <c r="N10" s="2" t="s">
        <v>2683</v>
      </c>
      <c r="O10" s="25">
        <v>155</v>
      </c>
      <c r="P10" s="133"/>
      <c r="Q10" s="5" t="s">
        <v>8</v>
      </c>
      <c r="R10" s="2" t="s">
        <v>2684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/>
      <c r="C13" s="17"/>
      <c r="D13" s="133"/>
      <c r="E13" s="5" t="s">
        <v>11</v>
      </c>
      <c r="F13" s="2"/>
      <c r="G13" s="2"/>
      <c r="H13" s="133"/>
      <c r="I13" s="5" t="s">
        <v>11</v>
      </c>
      <c r="J13" s="2" t="s">
        <v>2685</v>
      </c>
      <c r="K13" s="2">
        <v>150</v>
      </c>
      <c r="L13" s="133"/>
      <c r="M13" s="5" t="s">
        <v>11</v>
      </c>
      <c r="N13" s="2" t="s">
        <v>2680</v>
      </c>
      <c r="O13" s="25">
        <v>160</v>
      </c>
      <c r="P13" s="133"/>
      <c r="Q13" s="5" t="s">
        <v>11</v>
      </c>
      <c r="R13" s="2" t="s">
        <v>72</v>
      </c>
      <c r="S13" s="2"/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5"/>
      <c r="H15" s="133"/>
      <c r="I15" s="5" t="s">
        <v>13</v>
      </c>
      <c r="J15" s="2" t="s">
        <v>2685</v>
      </c>
      <c r="K15" s="2">
        <v>150</v>
      </c>
      <c r="L15" s="133"/>
      <c r="M15" s="5" t="s">
        <v>13</v>
      </c>
      <c r="N15" s="2"/>
      <c r="O15" s="2"/>
      <c r="P15" s="133"/>
      <c r="Q15" s="5" t="s">
        <v>13</v>
      </c>
      <c r="R15" s="2" t="s">
        <v>2686</v>
      </c>
      <c r="S15" s="25">
        <v>160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2" t="s">
        <v>2687</v>
      </c>
      <c r="G17" s="2">
        <v>150</v>
      </c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 t="s">
        <v>2688</v>
      </c>
      <c r="S17" s="2">
        <v>150</v>
      </c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51</v>
      </c>
      <c r="C18" s="17"/>
      <c r="D18" s="133"/>
      <c r="E18" s="5" t="s">
        <v>16</v>
      </c>
      <c r="F18" s="2" t="s">
        <v>2687</v>
      </c>
      <c r="G18" s="2">
        <v>150</v>
      </c>
      <c r="H18" s="133"/>
      <c r="I18" s="5" t="s">
        <v>16</v>
      </c>
      <c r="J18" s="2" t="s">
        <v>1900</v>
      </c>
      <c r="K18" s="2">
        <v>145</v>
      </c>
      <c r="L18" s="133"/>
      <c r="M18" s="5" t="s">
        <v>16</v>
      </c>
      <c r="N18" s="2" t="s">
        <v>2689</v>
      </c>
      <c r="O18" s="25">
        <v>155</v>
      </c>
      <c r="P18" s="133"/>
      <c r="Q18" s="5" t="s">
        <v>16</v>
      </c>
      <c r="R18" s="2" t="s">
        <v>2690</v>
      </c>
      <c r="S18" s="2">
        <v>130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 t="s">
        <v>2691</v>
      </c>
      <c r="C19" s="17">
        <v>150</v>
      </c>
      <c r="D19" s="133"/>
      <c r="E19" s="5" t="s">
        <v>17</v>
      </c>
      <c r="F19" s="5" t="s">
        <v>2687</v>
      </c>
      <c r="G19" s="19">
        <v>150</v>
      </c>
      <c r="H19" s="133"/>
      <c r="I19" s="5" t="s">
        <v>17</v>
      </c>
      <c r="J19" s="2" t="s">
        <v>2685</v>
      </c>
      <c r="K19" s="2">
        <v>150</v>
      </c>
      <c r="L19" s="133"/>
      <c r="M19" s="5" t="s">
        <v>17</v>
      </c>
      <c r="N19" s="2" t="s">
        <v>2680</v>
      </c>
      <c r="O19" s="25">
        <v>160</v>
      </c>
      <c r="P19" s="133"/>
      <c r="Q19" s="5" t="s">
        <v>17</v>
      </c>
      <c r="R19" s="2" t="s">
        <v>2692</v>
      </c>
      <c r="S19" s="25">
        <v>200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/>
      <c r="C20" s="2"/>
      <c r="D20" s="133"/>
      <c r="E20" s="5" t="s">
        <v>18</v>
      </c>
      <c r="F20" s="2" t="s">
        <v>2693</v>
      </c>
      <c r="G20" s="2">
        <v>150</v>
      </c>
      <c r="H20" s="133"/>
      <c r="I20" s="5" t="s">
        <v>18</v>
      </c>
      <c r="J20" s="2" t="s">
        <v>52</v>
      </c>
      <c r="K20" s="2"/>
      <c r="L20" s="133"/>
      <c r="M20" s="5" t="s">
        <v>18</v>
      </c>
      <c r="N20" s="2" t="s">
        <v>52</v>
      </c>
      <c r="O20" s="2"/>
      <c r="P20" s="133"/>
      <c r="Q20" s="5" t="s">
        <v>18</v>
      </c>
      <c r="R20" s="2" t="s">
        <v>2694</v>
      </c>
      <c r="S20" s="25">
        <v>160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2695</v>
      </c>
      <c r="C21" s="2">
        <v>130</v>
      </c>
      <c r="D21" s="133"/>
      <c r="E21" s="5" t="s">
        <v>19</v>
      </c>
      <c r="F21" s="5" t="s">
        <v>2687</v>
      </c>
      <c r="G21" s="19">
        <v>150</v>
      </c>
      <c r="H21" s="133"/>
      <c r="I21" s="5" t="s">
        <v>19</v>
      </c>
      <c r="J21" s="2" t="s">
        <v>1900</v>
      </c>
      <c r="K21" s="2">
        <v>145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2696</v>
      </c>
      <c r="C22" s="2">
        <f>60+80</f>
        <v>140</v>
      </c>
      <c r="D22" s="133"/>
      <c r="E22" s="5" t="s">
        <v>20</v>
      </c>
      <c r="F22" s="5" t="s">
        <v>2697</v>
      </c>
      <c r="G22" s="2">
        <v>150</v>
      </c>
      <c r="H22" s="133"/>
      <c r="I22" s="5" t="s">
        <v>20</v>
      </c>
      <c r="J22" s="2" t="s">
        <v>2698</v>
      </c>
      <c r="K22" s="2">
        <v>150</v>
      </c>
      <c r="L22" s="133"/>
      <c r="M22" s="5" t="s">
        <v>20</v>
      </c>
      <c r="N22" s="2" t="s">
        <v>2699</v>
      </c>
      <c r="O22" s="25">
        <v>180</v>
      </c>
      <c r="P22" s="133"/>
      <c r="Q22" s="5" t="s">
        <v>20</v>
      </c>
      <c r="R22" s="2" t="s">
        <v>2678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2700</v>
      </c>
      <c r="G23" s="2">
        <v>130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2701</v>
      </c>
      <c r="C24" s="2">
        <f>60+80</f>
        <v>140</v>
      </c>
      <c r="D24" s="133"/>
      <c r="E24" s="5" t="s">
        <v>22</v>
      </c>
      <c r="F24" s="2" t="s">
        <v>2702</v>
      </c>
      <c r="G24" s="2">
        <f>80+60</f>
        <v>140</v>
      </c>
      <c r="H24" s="133"/>
      <c r="I24" s="5" t="s">
        <v>22</v>
      </c>
      <c r="J24" s="2" t="s">
        <v>2703</v>
      </c>
      <c r="K24" s="25">
        <f>115+15+30</f>
        <v>160</v>
      </c>
      <c r="L24" s="133"/>
      <c r="M24" s="5" t="s">
        <v>22</v>
      </c>
      <c r="N24" s="2" t="s">
        <v>2704</v>
      </c>
      <c r="O24" s="25">
        <v>205</v>
      </c>
      <c r="P24" s="133"/>
      <c r="Q24" s="5" t="s">
        <v>22</v>
      </c>
      <c r="R24" s="2" t="s">
        <v>54</v>
      </c>
      <c r="S24" s="2"/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2705</v>
      </c>
      <c r="C25" s="2">
        <v>120</v>
      </c>
      <c r="D25" s="133"/>
      <c r="E25" s="5" t="s">
        <v>23</v>
      </c>
      <c r="F25" s="5" t="s">
        <v>2706</v>
      </c>
      <c r="G25" s="124">
        <v>150</v>
      </c>
      <c r="H25" s="133"/>
      <c r="I25" s="5" t="s">
        <v>23</v>
      </c>
      <c r="J25" s="2" t="s">
        <v>2707</v>
      </c>
      <c r="K25" s="2">
        <v>150</v>
      </c>
      <c r="L25" s="133"/>
      <c r="M25" s="5" t="s">
        <v>23</v>
      </c>
      <c r="N25" s="2" t="s">
        <v>2708</v>
      </c>
      <c r="O25" s="2">
        <v>150</v>
      </c>
      <c r="P25" s="133"/>
      <c r="Q25" s="5" t="s">
        <v>23</v>
      </c>
      <c r="R25" s="2" t="s">
        <v>54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2709</v>
      </c>
      <c r="G27" s="2">
        <v>135</v>
      </c>
      <c r="H27" s="133"/>
      <c r="I27" s="5" t="s">
        <v>25</v>
      </c>
      <c r="J27" s="2" t="s">
        <v>1048</v>
      </c>
      <c r="K27" s="2">
        <v>150</v>
      </c>
      <c r="L27" s="133"/>
      <c r="M27" s="5" t="s">
        <v>25</v>
      </c>
      <c r="N27" s="2" t="s">
        <v>2710</v>
      </c>
      <c r="O27" s="25">
        <v>170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2711</v>
      </c>
      <c r="C29" s="2">
        <v>130</v>
      </c>
      <c r="D29" s="133"/>
      <c r="E29" s="5" t="s">
        <v>27</v>
      </c>
      <c r="F29" s="2" t="s">
        <v>2712</v>
      </c>
      <c r="G29" s="2">
        <v>130</v>
      </c>
      <c r="H29" s="133"/>
      <c r="I29" s="18" t="s">
        <v>27</v>
      </c>
      <c r="J29" s="2" t="s">
        <v>2707</v>
      </c>
      <c r="K29" s="2">
        <v>150</v>
      </c>
      <c r="L29" s="133"/>
      <c r="M29" s="5" t="s">
        <v>27</v>
      </c>
      <c r="N29" s="2" t="s">
        <v>2713</v>
      </c>
      <c r="O29" s="25">
        <v>155</v>
      </c>
      <c r="P29" s="133"/>
      <c r="Q29" s="5" t="s">
        <v>27</v>
      </c>
      <c r="R29" s="2" t="s">
        <v>54</v>
      </c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18" t="s">
        <v>28</v>
      </c>
      <c r="B30" s="2" t="s">
        <v>2714</v>
      </c>
      <c r="C30" s="2">
        <v>110</v>
      </c>
      <c r="D30" s="133"/>
      <c r="E30" s="5" t="s">
        <v>28</v>
      </c>
      <c r="F30" s="2" t="s">
        <v>72</v>
      </c>
      <c r="G30" s="2"/>
      <c r="H30" s="133"/>
      <c r="I30" s="5" t="s">
        <v>28</v>
      </c>
      <c r="J30" s="2" t="s">
        <v>72</v>
      </c>
      <c r="K30" s="2"/>
      <c r="L30" s="133"/>
      <c r="M30" s="5" t="s">
        <v>28</v>
      </c>
      <c r="N30" s="2" t="s">
        <v>2715</v>
      </c>
      <c r="O30" s="25">
        <v>170</v>
      </c>
      <c r="P30" s="133"/>
      <c r="Q30" s="5" t="s">
        <v>28</v>
      </c>
      <c r="R30" s="2" t="s">
        <v>2716</v>
      </c>
      <c r="S30" s="2">
        <v>150</v>
      </c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2717</v>
      </c>
      <c r="C31" s="2">
        <v>140</v>
      </c>
      <c r="D31" s="133"/>
      <c r="E31" s="5" t="s">
        <v>29</v>
      </c>
      <c r="F31" s="2" t="s">
        <v>2718</v>
      </c>
      <c r="G31" s="2">
        <v>150</v>
      </c>
      <c r="H31" s="133"/>
      <c r="I31" s="5" t="s">
        <v>29</v>
      </c>
      <c r="J31" s="2" t="s">
        <v>2698</v>
      </c>
      <c r="K31" s="2">
        <v>150</v>
      </c>
      <c r="L31" s="133"/>
      <c r="M31" s="5" t="s">
        <v>29</v>
      </c>
      <c r="N31" s="2" t="s">
        <v>2680</v>
      </c>
      <c r="O31" s="25">
        <v>170</v>
      </c>
      <c r="P31" s="133"/>
      <c r="Q31" s="5" t="s">
        <v>29</v>
      </c>
      <c r="R31" s="2" t="s">
        <v>2716</v>
      </c>
      <c r="S31" s="2">
        <v>150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2719</v>
      </c>
      <c r="C32" s="2">
        <v>140</v>
      </c>
      <c r="D32" s="133"/>
      <c r="E32" s="5" t="s">
        <v>30</v>
      </c>
      <c r="F32" s="2" t="s">
        <v>2720</v>
      </c>
      <c r="G32" s="2">
        <v>130</v>
      </c>
      <c r="H32" s="133"/>
      <c r="I32" s="5" t="s">
        <v>30</v>
      </c>
      <c r="J32" s="2" t="s">
        <v>2721</v>
      </c>
      <c r="K32" s="12">
        <v>145</v>
      </c>
      <c r="L32" s="133"/>
      <c r="M32" s="5" t="s">
        <v>30</v>
      </c>
      <c r="N32" s="2" t="s">
        <v>2722</v>
      </c>
      <c r="O32" s="25">
        <v>155</v>
      </c>
      <c r="P32" s="133"/>
      <c r="Q32" s="5" t="s">
        <v>30</v>
      </c>
      <c r="R32" s="2" t="s">
        <v>2723</v>
      </c>
      <c r="S32" s="2">
        <v>130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2724</v>
      </c>
      <c r="C33" s="2">
        <v>140</v>
      </c>
      <c r="D33" s="133"/>
      <c r="E33" s="2" t="s">
        <v>32</v>
      </c>
      <c r="F33" s="2" t="s">
        <v>2718</v>
      </c>
      <c r="G33" s="2">
        <v>150</v>
      </c>
      <c r="H33" s="133"/>
      <c r="I33" s="2" t="s">
        <v>32</v>
      </c>
      <c r="J33" s="2" t="s">
        <v>72</v>
      </c>
      <c r="K33" s="2"/>
      <c r="L33" s="133"/>
      <c r="M33" s="2" t="s">
        <v>32</v>
      </c>
      <c r="N33" s="2" t="s">
        <v>2725</v>
      </c>
      <c r="O33" s="25">
        <v>170</v>
      </c>
      <c r="P33" s="133"/>
      <c r="Q33" s="2" t="s">
        <v>32</v>
      </c>
      <c r="R33" s="2" t="s">
        <v>2726</v>
      </c>
      <c r="S33" s="25">
        <v>200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2727</v>
      </c>
      <c r="C34" s="2">
        <v>145</v>
      </c>
      <c r="D34" s="133"/>
      <c r="E34" s="21" t="s">
        <v>33</v>
      </c>
      <c r="F34" s="5" t="s">
        <v>2728</v>
      </c>
      <c r="G34" s="19">
        <v>145</v>
      </c>
      <c r="H34" s="133"/>
      <c r="I34" s="2" t="s">
        <v>33</v>
      </c>
      <c r="J34" s="2" t="s">
        <v>2729</v>
      </c>
      <c r="K34" s="2">
        <v>150</v>
      </c>
      <c r="L34" s="133"/>
      <c r="M34" s="2" t="s">
        <v>33</v>
      </c>
      <c r="N34" s="2" t="s">
        <v>2730</v>
      </c>
      <c r="O34" s="25">
        <v>160</v>
      </c>
      <c r="P34" s="133"/>
      <c r="Q34" s="2" t="s">
        <v>33</v>
      </c>
      <c r="R34" s="2" t="s">
        <v>2731</v>
      </c>
      <c r="S34" s="25">
        <v>160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5" t="s">
        <v>2732</v>
      </c>
      <c r="C35" s="2">
        <v>110</v>
      </c>
      <c r="D35" s="133"/>
      <c r="E35" s="2" t="s">
        <v>34</v>
      </c>
      <c r="F35" s="5" t="s">
        <v>2733</v>
      </c>
      <c r="G35" s="2">
        <v>90</v>
      </c>
      <c r="H35" s="133"/>
      <c r="I35" s="2" t="s">
        <v>34</v>
      </c>
      <c r="J35" s="2" t="s">
        <v>2734</v>
      </c>
      <c r="K35" s="2">
        <v>125</v>
      </c>
      <c r="L35" s="133"/>
      <c r="M35" s="2" t="s">
        <v>34</v>
      </c>
      <c r="N35" s="2" t="s">
        <v>2735</v>
      </c>
      <c r="O35" s="25">
        <v>275</v>
      </c>
      <c r="P35" s="133"/>
      <c r="Q35" s="2" t="s">
        <v>34</v>
      </c>
      <c r="R35" s="2" t="s">
        <v>2678</v>
      </c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2719</v>
      </c>
      <c r="C36" s="17">
        <v>140</v>
      </c>
      <c r="D36" s="128"/>
      <c r="E36" s="2" t="s">
        <v>35</v>
      </c>
      <c r="F36" s="2" t="s">
        <v>2718</v>
      </c>
      <c r="G36" s="2">
        <v>150</v>
      </c>
      <c r="H36" s="128"/>
      <c r="I36" s="2" t="s">
        <v>35</v>
      </c>
      <c r="J36" s="2" t="s">
        <v>2736</v>
      </c>
      <c r="K36" s="2">
        <v>150</v>
      </c>
      <c r="L36" s="128"/>
      <c r="M36" s="21" t="s">
        <v>35</v>
      </c>
      <c r="N36" s="2" t="s">
        <v>2737</v>
      </c>
      <c r="O36" s="25">
        <v>175</v>
      </c>
      <c r="P36" s="133"/>
      <c r="Q36" s="2" t="s">
        <v>35</v>
      </c>
      <c r="R36" s="2" t="s">
        <v>2678</v>
      </c>
      <c r="S36" s="2">
        <v>140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2719</v>
      </c>
      <c r="C37" s="17">
        <v>140</v>
      </c>
      <c r="D37" s="11"/>
      <c r="E37" s="2" t="s">
        <v>36</v>
      </c>
      <c r="F37" s="5" t="s">
        <v>2702</v>
      </c>
      <c r="G37" s="2">
        <f>80+60</f>
        <v>140</v>
      </c>
      <c r="H37" s="11"/>
      <c r="I37" s="2" t="s">
        <v>36</v>
      </c>
      <c r="J37" s="2" t="s">
        <v>1900</v>
      </c>
      <c r="K37" s="2">
        <v>145</v>
      </c>
      <c r="L37" s="11"/>
      <c r="M37" s="2" t="s">
        <v>36</v>
      </c>
      <c r="N37" s="2" t="s">
        <v>2738</v>
      </c>
      <c r="O37" s="25">
        <v>160</v>
      </c>
      <c r="P37" s="133"/>
      <c r="Q37" s="2" t="s">
        <v>36</v>
      </c>
      <c r="R37" s="2" t="s">
        <v>2716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2724</v>
      </c>
      <c r="C38" s="2">
        <v>140</v>
      </c>
      <c r="D38" s="11"/>
      <c r="E38" s="2" t="s">
        <v>42</v>
      </c>
      <c r="F38" s="2" t="s">
        <v>2718</v>
      </c>
      <c r="G38" s="2">
        <v>150</v>
      </c>
      <c r="H38" s="11"/>
      <c r="I38" s="2" t="s">
        <v>42</v>
      </c>
      <c r="J38" s="2" t="s">
        <v>2685</v>
      </c>
      <c r="K38" s="2">
        <v>150</v>
      </c>
      <c r="L38" s="11"/>
      <c r="M38" s="2" t="s">
        <v>42</v>
      </c>
      <c r="N38" s="2" t="s">
        <v>2738</v>
      </c>
      <c r="O38" s="25">
        <v>160</v>
      </c>
      <c r="P38" s="133"/>
      <c r="Q38" s="2" t="s">
        <v>42</v>
      </c>
      <c r="R38" s="2" t="s">
        <v>1485</v>
      </c>
      <c r="S38" s="2">
        <v>130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/>
      <c r="C39" s="2"/>
      <c r="D39" s="11"/>
      <c r="E39" s="2" t="s">
        <v>57</v>
      </c>
      <c r="F39" s="2"/>
      <c r="G39" s="2"/>
      <c r="H39" s="11"/>
      <c r="I39" s="2" t="s">
        <v>57</v>
      </c>
      <c r="J39" s="2"/>
      <c r="K39" s="2"/>
      <c r="L39" s="11"/>
      <c r="M39" s="2" t="s">
        <v>57</v>
      </c>
      <c r="N39" s="2"/>
      <c r="O39" s="2"/>
      <c r="P39" s="133"/>
      <c r="Q39" s="2" t="s">
        <v>57</v>
      </c>
      <c r="R39" s="2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4" t="s">
        <v>2739</v>
      </c>
      <c r="C40" s="2">
        <v>120</v>
      </c>
      <c r="D40" s="11"/>
      <c r="E40" s="2" t="s">
        <v>58</v>
      </c>
      <c r="F40" s="5" t="s">
        <v>2740</v>
      </c>
      <c r="G40" s="19">
        <v>110</v>
      </c>
      <c r="H40" s="11"/>
      <c r="I40" s="2" t="s">
        <v>58</v>
      </c>
      <c r="J40" s="2" t="s">
        <v>272</v>
      </c>
      <c r="K40" s="2">
        <v>130</v>
      </c>
      <c r="L40" s="11"/>
      <c r="M40" s="2" t="s">
        <v>58</v>
      </c>
      <c r="N40" s="2" t="s">
        <v>2741</v>
      </c>
      <c r="O40" s="25">
        <v>160</v>
      </c>
      <c r="P40" s="133"/>
      <c r="Q40" s="2" t="s">
        <v>58</v>
      </c>
      <c r="R40" s="2" t="s">
        <v>2742</v>
      </c>
      <c r="S40" s="2">
        <v>130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2743</v>
      </c>
      <c r="C41" s="2">
        <f>110+35</f>
        <v>145</v>
      </c>
      <c r="D41" s="11"/>
      <c r="E41" s="2" t="s">
        <v>43</v>
      </c>
      <c r="F41" s="5" t="s">
        <v>2744</v>
      </c>
      <c r="G41" s="2">
        <f>90+35</f>
        <v>125</v>
      </c>
      <c r="H41" s="11"/>
      <c r="I41" s="2" t="s">
        <v>43</v>
      </c>
      <c r="J41" s="2" t="s">
        <v>275</v>
      </c>
      <c r="K41" s="2">
        <v>130</v>
      </c>
      <c r="L41" s="11"/>
      <c r="M41" s="2" t="s">
        <v>43</v>
      </c>
      <c r="N41" s="2" t="s">
        <v>2745</v>
      </c>
      <c r="O41" s="25">
        <v>155</v>
      </c>
      <c r="P41" s="128"/>
      <c r="Q41" s="2" t="s">
        <v>43</v>
      </c>
      <c r="R41" s="2" t="s">
        <v>2746</v>
      </c>
      <c r="S41" s="2">
        <v>140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37</v>
      </c>
      <c r="B42" s="12"/>
      <c r="C42" s="12">
        <f>SUM((C1:C41))</f>
        <v>2430</v>
      </c>
      <c r="D42" s="12"/>
      <c r="E42" s="12" t="s">
        <v>37</v>
      </c>
      <c r="F42" s="12"/>
      <c r="G42" s="12">
        <f>SUM((G1:G41))</f>
        <v>3060</v>
      </c>
      <c r="H42" s="12"/>
      <c r="I42" s="12" t="s">
        <v>37</v>
      </c>
      <c r="J42" s="12"/>
      <c r="K42" s="12">
        <f>SUM((K1:K41))</f>
        <v>2920</v>
      </c>
      <c r="L42" s="12"/>
      <c r="M42" s="12" t="s">
        <v>37</v>
      </c>
      <c r="N42" s="12"/>
      <c r="O42" s="12">
        <f>SUM((O1:O41))</f>
        <v>3730</v>
      </c>
      <c r="P42" s="12"/>
      <c r="Q42" s="12" t="s">
        <v>37</v>
      </c>
      <c r="R42" s="12"/>
      <c r="S42" s="12">
        <f>SUM((S1:S41))</f>
        <v>2920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2390</v>
      </c>
      <c r="D43" s="12"/>
      <c r="E43" s="12" t="s">
        <v>38</v>
      </c>
      <c r="F43" s="12"/>
      <c r="G43" s="12">
        <v>3060</v>
      </c>
      <c r="H43" s="12"/>
      <c r="I43" s="12" t="s">
        <v>38</v>
      </c>
      <c r="J43" s="12"/>
      <c r="K43" s="12">
        <v>2915</v>
      </c>
      <c r="L43" s="12"/>
      <c r="M43" s="12" t="s">
        <v>38</v>
      </c>
      <c r="N43" s="12"/>
      <c r="O43" s="12">
        <v>3730</v>
      </c>
      <c r="P43" s="12"/>
      <c r="Q43" s="12" t="s">
        <v>38</v>
      </c>
      <c r="R43" s="12"/>
      <c r="S43" s="12">
        <v>2900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0</v>
      </c>
      <c r="D44" s="12"/>
      <c r="E44" s="12" t="s">
        <v>39</v>
      </c>
      <c r="F44" s="12"/>
      <c r="G44" s="12">
        <f>SUMIF(G3:G41, "&gt;150")-COUNTIF(G3:G41, "&gt;150")*150</f>
        <v>0</v>
      </c>
      <c r="H44" s="12"/>
      <c r="I44" s="12" t="s">
        <v>39</v>
      </c>
      <c r="J44" s="12"/>
      <c r="K44" s="12">
        <f>SUMIF(K3:K41, "&gt;150")-COUNTIF(K3:K41, "&gt;150")*150</f>
        <v>10</v>
      </c>
      <c r="L44" s="12"/>
      <c r="M44" s="12" t="s">
        <v>39</v>
      </c>
      <c r="N44" s="12"/>
      <c r="O44" s="12">
        <f>SUMIF(O3:O41, "&gt;150")-COUNTIF(O3:O41, "&gt;150")*150</f>
        <v>430</v>
      </c>
      <c r="P44" s="12"/>
      <c r="Q44" s="12" t="s">
        <v>39</v>
      </c>
      <c r="R44" s="12"/>
      <c r="S44" s="12">
        <f>SUMIF(S3:S41, "&gt;150")-COUNTIF(S3:S41, "&gt;150")*150</f>
        <v>180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2390</v>
      </c>
      <c r="D45" s="12"/>
      <c r="E45" s="12" t="s">
        <v>40</v>
      </c>
      <c r="F45" s="12"/>
      <c r="G45" s="12">
        <f>G43-G44</f>
        <v>3060</v>
      </c>
      <c r="H45" s="12"/>
      <c r="I45" s="12" t="s">
        <v>40</v>
      </c>
      <c r="J45" s="12"/>
      <c r="K45" s="12">
        <f>K43-K44</f>
        <v>2905</v>
      </c>
      <c r="L45" s="12"/>
      <c r="M45" s="12" t="s">
        <v>40</v>
      </c>
      <c r="N45" s="12"/>
      <c r="O45" s="12">
        <f>O43-O44</f>
        <v>3300</v>
      </c>
      <c r="P45" s="12"/>
      <c r="Q45" s="12" t="s">
        <v>40</v>
      </c>
      <c r="R45" s="12"/>
      <c r="S45" s="12">
        <f>S43-S44</f>
        <v>2720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41"/>
  </mergeCells>
  <phoneticPr fontId="73" type="noConversion"/>
  <conditionalFormatting sqref="O3 O22">
    <cfRule type="cellIs" dxfId="5" priority="1" operator="greaterThan">
      <formula>150</formula>
    </cfRule>
  </conditionalFormatting>
  <conditionalFormatting sqref="O3:O44 C3:C44 G3:G44 K3:K44 S3:S44">
    <cfRule type="cellIs" dxfId="4" priority="2" operator="greaterThan">
      <formula>150</formula>
    </cfRule>
  </conditionalFormatting>
  <hyperlinks>
    <hyperlink ref="B2" r:id="rId1" xr:uid="{00000000-0004-0000-3300-000000000000}"/>
    <hyperlink ref="F2" r:id="rId2" xr:uid="{00000000-0004-0000-3300-000001000000}"/>
    <hyperlink ref="J2" r:id="rId3" xr:uid="{00000000-0004-0000-3300-000002000000}"/>
    <hyperlink ref="N2" r:id="rId4" xr:uid="{00000000-0004-0000-3300-000003000000}"/>
    <hyperlink ref="R2" r:id="rId5" xr:uid="{00000000-0004-0000-3300-000004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AD1010"/>
  <sheetViews>
    <sheetView workbookViewId="0"/>
  </sheetViews>
  <sheetFormatPr baseColWidth="10" defaultColWidth="12.6640625" defaultRowHeight="15.75" customHeight="1"/>
  <cols>
    <col min="2" max="2" width="41.83203125" customWidth="1"/>
    <col min="4" max="4" width="4.83203125" customWidth="1"/>
    <col min="6" max="6" width="33.1640625" customWidth="1"/>
    <col min="8" max="8" width="5.1640625" customWidth="1"/>
    <col min="10" max="10" width="47" customWidth="1"/>
    <col min="12" max="12" width="4.33203125" customWidth="1"/>
    <col min="14" max="14" width="35.1640625" customWidth="1"/>
    <col min="16" max="16" width="4.83203125" customWidth="1"/>
    <col min="18" max="18" width="20.5" customWidth="1"/>
  </cols>
  <sheetData>
    <row r="1" spans="1:30" ht="17">
      <c r="A1" s="127"/>
      <c r="B1" s="129">
        <v>45971</v>
      </c>
      <c r="C1" s="130"/>
      <c r="D1" s="127"/>
      <c r="E1" s="127"/>
      <c r="F1" s="129">
        <v>45972</v>
      </c>
      <c r="G1" s="130"/>
      <c r="H1" s="127"/>
      <c r="I1" s="127"/>
      <c r="J1" s="129">
        <v>45973</v>
      </c>
      <c r="K1" s="130"/>
      <c r="L1" s="127"/>
      <c r="M1" s="127"/>
      <c r="N1" s="129">
        <v>45974</v>
      </c>
      <c r="O1" s="130"/>
      <c r="P1" s="127"/>
      <c r="Q1" s="127"/>
      <c r="R1" s="129">
        <v>45975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6">
      <c r="A2" s="128"/>
      <c r="B2" s="37" t="s">
        <v>283</v>
      </c>
      <c r="C2" s="2" t="s">
        <v>0</v>
      </c>
      <c r="D2" s="133"/>
      <c r="E2" s="128"/>
      <c r="F2" s="2" t="s">
        <v>209</v>
      </c>
      <c r="G2" s="2" t="s">
        <v>0</v>
      </c>
      <c r="H2" s="133"/>
      <c r="I2" s="128"/>
      <c r="J2" s="34" t="s">
        <v>2747</v>
      </c>
      <c r="K2" s="2" t="s">
        <v>0</v>
      </c>
      <c r="L2" s="133"/>
      <c r="M2" s="128"/>
      <c r="N2" s="26" t="s">
        <v>2748</v>
      </c>
      <c r="O2" s="2" t="s">
        <v>0</v>
      </c>
      <c r="P2" s="133"/>
      <c r="Q2" s="128"/>
      <c r="R2" s="26" t="s">
        <v>2749</v>
      </c>
      <c r="S2" s="3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/>
      <c r="C3" s="2"/>
      <c r="D3" s="133"/>
      <c r="E3" s="5" t="s">
        <v>1</v>
      </c>
      <c r="F3" s="2"/>
      <c r="G3" s="2"/>
      <c r="H3" s="133"/>
      <c r="I3" s="5" t="s">
        <v>1</v>
      </c>
      <c r="J3" s="2"/>
      <c r="K3" s="2"/>
      <c r="L3" s="133"/>
      <c r="M3" s="5" t="s">
        <v>1</v>
      </c>
      <c r="N3" s="2" t="s">
        <v>2750</v>
      </c>
      <c r="O3" s="2">
        <v>148</v>
      </c>
      <c r="P3" s="133"/>
      <c r="Q3" s="5" t="s">
        <v>1</v>
      </c>
      <c r="R3" s="2" t="s">
        <v>2019</v>
      </c>
      <c r="S3" s="25">
        <v>195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/>
      <c r="O5" s="2"/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 t="s">
        <v>2751</v>
      </c>
      <c r="O6" s="2">
        <v>150</v>
      </c>
      <c r="P6" s="133"/>
      <c r="Q6" s="5" t="s">
        <v>4</v>
      </c>
      <c r="R6" s="2"/>
      <c r="S6" s="2"/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 t="s">
        <v>2752</v>
      </c>
      <c r="C8" s="25">
        <v>225</v>
      </c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5" t="s">
        <v>253</v>
      </c>
      <c r="G10" s="17">
        <v>145</v>
      </c>
      <c r="H10" s="133"/>
      <c r="I10" s="5" t="s">
        <v>8</v>
      </c>
      <c r="J10" s="2"/>
      <c r="K10" s="2"/>
      <c r="L10" s="133"/>
      <c r="M10" s="5" t="s">
        <v>8</v>
      </c>
      <c r="N10" s="2" t="s">
        <v>2753</v>
      </c>
      <c r="O10" s="2">
        <v>148</v>
      </c>
      <c r="P10" s="133"/>
      <c r="Q10" s="5" t="s">
        <v>8</v>
      </c>
      <c r="R10" s="2" t="s">
        <v>2067</v>
      </c>
      <c r="S10" s="2">
        <v>150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5" t="s">
        <v>2754</v>
      </c>
      <c r="C11" s="17">
        <v>150</v>
      </c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 t="s">
        <v>287</v>
      </c>
      <c r="C12" s="25">
        <v>160</v>
      </c>
      <c r="D12" s="133"/>
      <c r="E12" s="5" t="s">
        <v>10</v>
      </c>
      <c r="F12" s="2" t="s">
        <v>2755</v>
      </c>
      <c r="G12" s="2">
        <v>140</v>
      </c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72</v>
      </c>
      <c r="C13" s="17"/>
      <c r="D13" s="133"/>
      <c r="E13" s="5" t="s">
        <v>11</v>
      </c>
      <c r="F13" s="2" t="s">
        <v>2756</v>
      </c>
      <c r="G13" s="2">
        <v>140</v>
      </c>
      <c r="H13" s="133"/>
      <c r="I13" s="5" t="s">
        <v>11</v>
      </c>
      <c r="J13" s="2"/>
      <c r="K13" s="2"/>
      <c r="L13" s="133"/>
      <c r="M13" s="5" t="s">
        <v>11</v>
      </c>
      <c r="N13" s="2" t="s">
        <v>2757</v>
      </c>
      <c r="O13" s="2">
        <v>138</v>
      </c>
      <c r="P13" s="133"/>
      <c r="Q13" s="18" t="s">
        <v>11</v>
      </c>
      <c r="R13" s="2" t="s">
        <v>1645</v>
      </c>
      <c r="S13" s="2">
        <v>150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18" t="s">
        <v>12</v>
      </c>
      <c r="B14" s="2" t="s">
        <v>292</v>
      </c>
      <c r="C14" s="2">
        <v>150</v>
      </c>
      <c r="D14" s="133"/>
      <c r="E14" s="5" t="s">
        <v>12</v>
      </c>
      <c r="F14" s="2" t="s">
        <v>2756</v>
      </c>
      <c r="G14" s="2">
        <v>140</v>
      </c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5"/>
      <c r="H15" s="133"/>
      <c r="I15" s="5" t="s">
        <v>13</v>
      </c>
      <c r="J15" s="2"/>
      <c r="K15" s="2"/>
      <c r="L15" s="133"/>
      <c r="M15" s="5" t="s">
        <v>13</v>
      </c>
      <c r="N15" s="2"/>
      <c r="O15" s="2"/>
      <c r="P15" s="133"/>
      <c r="Q15" s="5" t="s">
        <v>13</v>
      </c>
      <c r="R15" s="2"/>
      <c r="S15" s="2"/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 t="s">
        <v>292</v>
      </c>
      <c r="C16" s="2">
        <v>150</v>
      </c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5"/>
      <c r="G17" s="2"/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 t="s">
        <v>51</v>
      </c>
      <c r="C18" s="17"/>
      <c r="D18" s="133"/>
      <c r="E18" s="5" t="s">
        <v>16</v>
      </c>
      <c r="F18" s="2" t="s">
        <v>228</v>
      </c>
      <c r="G18" s="2">
        <v>135</v>
      </c>
      <c r="H18" s="133"/>
      <c r="I18" s="5" t="s">
        <v>16</v>
      </c>
      <c r="J18" s="2"/>
      <c r="K18" s="2"/>
      <c r="L18" s="133"/>
      <c r="M18" s="5" t="s">
        <v>16</v>
      </c>
      <c r="N18" s="71" t="s">
        <v>2758</v>
      </c>
      <c r="O18" s="2">
        <v>125</v>
      </c>
      <c r="P18" s="133"/>
      <c r="Q18" s="5" t="s">
        <v>16</v>
      </c>
      <c r="R18" s="2" t="s">
        <v>1302</v>
      </c>
      <c r="S18" s="2">
        <v>130</v>
      </c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2" t="s">
        <v>292</v>
      </c>
      <c r="C19" s="2">
        <v>150</v>
      </c>
      <c r="D19" s="133"/>
      <c r="E19" s="5" t="s">
        <v>17</v>
      </c>
      <c r="F19" s="2" t="s">
        <v>51</v>
      </c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/>
      <c r="S19" s="2"/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1331</v>
      </c>
      <c r="C20" s="25">
        <v>220</v>
      </c>
      <c r="D20" s="133"/>
      <c r="E20" s="5" t="s">
        <v>18</v>
      </c>
      <c r="F20" s="2" t="s">
        <v>2759</v>
      </c>
      <c r="G20" s="2">
        <v>140</v>
      </c>
      <c r="H20" s="133"/>
      <c r="I20" s="5" t="s">
        <v>18</v>
      </c>
      <c r="J20" s="2"/>
      <c r="K20" s="2"/>
      <c r="L20" s="133"/>
      <c r="M20" s="5" t="s">
        <v>18</v>
      </c>
      <c r="N20" s="2" t="s">
        <v>2760</v>
      </c>
      <c r="O20" s="25">
        <v>170</v>
      </c>
      <c r="P20" s="133"/>
      <c r="Q20" s="5" t="s">
        <v>18</v>
      </c>
      <c r="R20" s="2"/>
      <c r="S20" s="2"/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2761</v>
      </c>
      <c r="C21" s="2">
        <v>145</v>
      </c>
      <c r="D21" s="133"/>
      <c r="E21" s="5" t="s">
        <v>19</v>
      </c>
      <c r="F21" s="2" t="s">
        <v>2762</v>
      </c>
      <c r="G21" s="2">
        <v>140</v>
      </c>
      <c r="H21" s="133"/>
      <c r="I21" s="5" t="s">
        <v>19</v>
      </c>
      <c r="J21" s="2"/>
      <c r="K21" s="2"/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/>
      <c r="C22" s="2"/>
      <c r="D22" s="133"/>
      <c r="E22" s="5" t="s">
        <v>20</v>
      </c>
      <c r="F22" s="5" t="s">
        <v>2763</v>
      </c>
      <c r="G22" s="2">
        <v>120</v>
      </c>
      <c r="H22" s="133"/>
      <c r="I22" s="5" t="s">
        <v>20</v>
      </c>
      <c r="J22" s="2"/>
      <c r="K22" s="2"/>
      <c r="L22" s="133"/>
      <c r="M22" s="5" t="s">
        <v>20</v>
      </c>
      <c r="N22" s="2" t="s">
        <v>2753</v>
      </c>
      <c r="O22" s="2">
        <v>148</v>
      </c>
      <c r="P22" s="133"/>
      <c r="Q22" s="5" t="s">
        <v>20</v>
      </c>
      <c r="R22" s="2" t="s">
        <v>2067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253</v>
      </c>
      <c r="G23" s="2">
        <v>145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2764</v>
      </c>
      <c r="C24" s="25">
        <f>130+20+15</f>
        <v>165</v>
      </c>
      <c r="D24" s="133"/>
      <c r="E24" s="5" t="s">
        <v>22</v>
      </c>
      <c r="F24" s="2" t="s">
        <v>242</v>
      </c>
      <c r="G24" s="2">
        <v>145</v>
      </c>
      <c r="H24" s="133"/>
      <c r="I24" s="5" t="s">
        <v>22</v>
      </c>
      <c r="J24" s="2"/>
      <c r="K24" s="2"/>
      <c r="L24" s="133"/>
      <c r="M24" s="18" t="s">
        <v>22</v>
      </c>
      <c r="N24" s="2" t="s">
        <v>2765</v>
      </c>
      <c r="O24" s="25">
        <f>98+42+18</f>
        <v>158</v>
      </c>
      <c r="P24" s="133"/>
      <c r="Q24" s="5" t="s">
        <v>22</v>
      </c>
      <c r="R24" s="2" t="s">
        <v>2628</v>
      </c>
      <c r="S24" s="25">
        <v>195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2582</v>
      </c>
      <c r="C25" s="2">
        <v>150</v>
      </c>
      <c r="D25" s="133"/>
      <c r="E25" s="5" t="s">
        <v>23</v>
      </c>
      <c r="F25" s="2" t="s">
        <v>2766</v>
      </c>
      <c r="G25" s="2">
        <v>140</v>
      </c>
      <c r="H25" s="133"/>
      <c r="I25" s="18" t="s">
        <v>23</v>
      </c>
      <c r="J25" s="2"/>
      <c r="K25" s="2"/>
      <c r="L25" s="133"/>
      <c r="M25" s="5" t="s">
        <v>23</v>
      </c>
      <c r="N25" s="2" t="s">
        <v>2767</v>
      </c>
      <c r="O25" s="25">
        <v>166</v>
      </c>
      <c r="P25" s="133"/>
      <c r="Q25" s="5" t="s">
        <v>23</v>
      </c>
      <c r="R25" s="2" t="s">
        <v>72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/>
      <c r="C27" s="2"/>
      <c r="D27" s="133"/>
      <c r="E27" s="5" t="s">
        <v>25</v>
      </c>
      <c r="F27" s="2" t="s">
        <v>2756</v>
      </c>
      <c r="G27" s="2">
        <v>140</v>
      </c>
      <c r="H27" s="133"/>
      <c r="I27" s="5" t="s">
        <v>25</v>
      </c>
      <c r="J27" s="2"/>
      <c r="K27" s="2"/>
      <c r="L27" s="133"/>
      <c r="M27" s="5" t="s">
        <v>25</v>
      </c>
      <c r="N27" s="2" t="s">
        <v>2768</v>
      </c>
      <c r="O27" s="2">
        <v>128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2754</v>
      </c>
      <c r="C29" s="2">
        <v>150</v>
      </c>
      <c r="D29" s="133"/>
      <c r="E29" s="5" t="s">
        <v>27</v>
      </c>
      <c r="F29" s="2"/>
      <c r="G29" s="2"/>
      <c r="H29" s="133"/>
      <c r="I29" s="5" t="s">
        <v>27</v>
      </c>
      <c r="J29" s="2"/>
      <c r="K29" s="2"/>
      <c r="L29" s="133"/>
      <c r="M29" s="5" t="s">
        <v>27</v>
      </c>
      <c r="N29" s="2" t="s">
        <v>2769</v>
      </c>
      <c r="O29" s="25">
        <v>166</v>
      </c>
      <c r="P29" s="133"/>
      <c r="Q29" s="5" t="s">
        <v>27</v>
      </c>
      <c r="R29" s="2" t="s">
        <v>72</v>
      </c>
      <c r="S29" s="2"/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72</v>
      </c>
      <c r="C30" s="2"/>
      <c r="D30" s="133"/>
      <c r="E30" s="5" t="s">
        <v>28</v>
      </c>
      <c r="F30" s="2" t="s">
        <v>2770</v>
      </c>
      <c r="G30" s="2">
        <v>140</v>
      </c>
      <c r="H30" s="133"/>
      <c r="I30" s="5" t="s">
        <v>28</v>
      </c>
      <c r="J30" s="2"/>
      <c r="K30" s="2"/>
      <c r="L30" s="133"/>
      <c r="M30" s="5" t="s">
        <v>28</v>
      </c>
      <c r="N30" s="2" t="s">
        <v>2771</v>
      </c>
      <c r="O30" s="2">
        <v>143</v>
      </c>
      <c r="P30" s="133"/>
      <c r="Q30" s="5" t="s">
        <v>28</v>
      </c>
      <c r="R30" s="2" t="s">
        <v>72</v>
      </c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287</v>
      </c>
      <c r="C31" s="25">
        <v>160</v>
      </c>
      <c r="D31" s="133"/>
      <c r="E31" s="18" t="s">
        <v>29</v>
      </c>
      <c r="F31" s="2" t="s">
        <v>253</v>
      </c>
      <c r="G31" s="2">
        <v>145</v>
      </c>
      <c r="H31" s="133"/>
      <c r="I31" s="5" t="s">
        <v>29</v>
      </c>
      <c r="J31" s="2"/>
      <c r="K31" s="2"/>
      <c r="L31" s="133"/>
      <c r="M31" s="5" t="s">
        <v>29</v>
      </c>
      <c r="N31" s="2" t="s">
        <v>2753</v>
      </c>
      <c r="O31" s="2">
        <v>148</v>
      </c>
      <c r="P31" s="133"/>
      <c r="Q31" s="5" t="s">
        <v>29</v>
      </c>
      <c r="R31" s="2" t="s">
        <v>1293</v>
      </c>
      <c r="S31" s="2">
        <v>145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2772</v>
      </c>
      <c r="C32" s="2">
        <v>130</v>
      </c>
      <c r="D32" s="133"/>
      <c r="E32" s="5" t="s">
        <v>30</v>
      </c>
      <c r="F32" s="2" t="s">
        <v>2773</v>
      </c>
      <c r="G32" s="2">
        <v>140</v>
      </c>
      <c r="H32" s="133"/>
      <c r="I32" s="5" t="s">
        <v>30</v>
      </c>
      <c r="J32" s="2"/>
      <c r="K32" s="2"/>
      <c r="L32" s="133"/>
      <c r="M32" s="5" t="s">
        <v>30</v>
      </c>
      <c r="N32" s="2" t="s">
        <v>2774</v>
      </c>
      <c r="O32" s="2">
        <v>130</v>
      </c>
      <c r="P32" s="133"/>
      <c r="Q32" s="5" t="s">
        <v>30</v>
      </c>
      <c r="R32" s="2" t="s">
        <v>1302</v>
      </c>
      <c r="S32" s="2">
        <v>130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287</v>
      </c>
      <c r="C33" s="25">
        <v>160</v>
      </c>
      <c r="D33" s="133"/>
      <c r="E33" s="2" t="s">
        <v>32</v>
      </c>
      <c r="F33" s="5"/>
      <c r="G33" s="19"/>
      <c r="H33" s="133"/>
      <c r="I33" s="2" t="s">
        <v>32</v>
      </c>
      <c r="J33" s="2"/>
      <c r="K33" s="2"/>
      <c r="L33" s="133"/>
      <c r="M33" s="2" t="s">
        <v>32</v>
      </c>
      <c r="N33" s="2" t="s">
        <v>2775</v>
      </c>
      <c r="O33" s="2">
        <v>147</v>
      </c>
      <c r="P33" s="133"/>
      <c r="Q33" s="2" t="s">
        <v>32</v>
      </c>
      <c r="R33" s="2" t="s">
        <v>2776</v>
      </c>
      <c r="S33" s="2">
        <v>120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2777</v>
      </c>
      <c r="C34" s="2">
        <v>150</v>
      </c>
      <c r="D34" s="133"/>
      <c r="E34" s="2" t="s">
        <v>33</v>
      </c>
      <c r="F34" s="5" t="s">
        <v>2778</v>
      </c>
      <c r="G34" s="19">
        <v>145</v>
      </c>
      <c r="H34" s="133"/>
      <c r="I34" s="2" t="s">
        <v>33</v>
      </c>
      <c r="J34" s="2"/>
      <c r="K34" s="2"/>
      <c r="L34" s="133"/>
      <c r="M34" s="2" t="s">
        <v>33</v>
      </c>
      <c r="N34" s="2" t="s">
        <v>2779</v>
      </c>
      <c r="O34" s="2">
        <v>146</v>
      </c>
      <c r="P34" s="133"/>
      <c r="Q34" s="2" t="s">
        <v>33</v>
      </c>
      <c r="R34" s="2" t="s">
        <v>1306</v>
      </c>
      <c r="S34" s="25">
        <v>180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5" t="s">
        <v>2780</v>
      </c>
      <c r="C35" s="2">
        <v>150</v>
      </c>
      <c r="D35" s="133"/>
      <c r="E35" s="2" t="s">
        <v>34</v>
      </c>
      <c r="F35" s="5" t="s">
        <v>2781</v>
      </c>
      <c r="G35" s="2">
        <v>115</v>
      </c>
      <c r="H35" s="133"/>
      <c r="I35" s="2" t="s">
        <v>34</v>
      </c>
      <c r="J35" s="2"/>
      <c r="K35" s="2"/>
      <c r="L35" s="133"/>
      <c r="M35" s="2" t="s">
        <v>34</v>
      </c>
      <c r="N35" s="2" t="s">
        <v>2782</v>
      </c>
      <c r="O35" s="2">
        <v>128</v>
      </c>
      <c r="P35" s="133"/>
      <c r="Q35" s="2" t="s">
        <v>34</v>
      </c>
      <c r="R35" s="2"/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2" t="s">
        <v>292</v>
      </c>
      <c r="C36" s="17">
        <v>150</v>
      </c>
      <c r="D36" s="128"/>
      <c r="E36" s="2" t="s">
        <v>35</v>
      </c>
      <c r="F36" s="5" t="s">
        <v>253</v>
      </c>
      <c r="G36" s="2">
        <v>145</v>
      </c>
      <c r="H36" s="128"/>
      <c r="I36" s="2" t="s">
        <v>35</v>
      </c>
      <c r="J36" s="2"/>
      <c r="K36" s="2"/>
      <c r="L36" s="128"/>
      <c r="M36" s="2" t="s">
        <v>35</v>
      </c>
      <c r="N36" s="2" t="s">
        <v>2765</v>
      </c>
      <c r="O36" s="25">
        <f>98+42+18</f>
        <v>158</v>
      </c>
      <c r="P36" s="128"/>
      <c r="Q36" s="2" t="s">
        <v>35</v>
      </c>
      <c r="R36" s="2" t="s">
        <v>1306</v>
      </c>
      <c r="S36" s="25">
        <v>180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2754</v>
      </c>
      <c r="C37" s="17">
        <v>150</v>
      </c>
      <c r="D37" s="11"/>
      <c r="E37" s="2" t="s">
        <v>36</v>
      </c>
      <c r="F37" s="5" t="s">
        <v>2778</v>
      </c>
      <c r="G37" s="2">
        <v>145</v>
      </c>
      <c r="H37" s="11"/>
      <c r="I37" s="2" t="s">
        <v>36</v>
      </c>
      <c r="J37" s="2"/>
      <c r="K37" s="2"/>
      <c r="L37" s="11"/>
      <c r="M37" s="2" t="s">
        <v>36</v>
      </c>
      <c r="N37" s="2"/>
      <c r="O37" s="2"/>
      <c r="P37" s="11"/>
      <c r="Q37" s="2" t="s">
        <v>36</v>
      </c>
      <c r="R37" s="2" t="s">
        <v>1293</v>
      </c>
      <c r="S37" s="2">
        <v>145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292</v>
      </c>
      <c r="C38" s="2">
        <v>150</v>
      </c>
      <c r="D38" s="11"/>
      <c r="E38" s="2" t="s">
        <v>42</v>
      </c>
      <c r="F38" s="2" t="s">
        <v>253</v>
      </c>
      <c r="G38" s="2">
        <v>145</v>
      </c>
      <c r="H38" s="11"/>
      <c r="I38" s="2" t="s">
        <v>42</v>
      </c>
      <c r="J38" s="2"/>
      <c r="K38" s="2"/>
      <c r="L38" s="11"/>
      <c r="M38" s="2" t="s">
        <v>42</v>
      </c>
      <c r="N38" s="2" t="s">
        <v>2753</v>
      </c>
      <c r="O38" s="2">
        <v>148</v>
      </c>
      <c r="P38" s="11"/>
      <c r="Q38" s="2" t="s">
        <v>42</v>
      </c>
      <c r="R38" s="2" t="s">
        <v>1293</v>
      </c>
      <c r="S38" s="2">
        <v>145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/>
      <c r="C39" s="2"/>
      <c r="D39" s="11"/>
      <c r="E39" s="2" t="s">
        <v>57</v>
      </c>
      <c r="F39" s="2"/>
      <c r="G39" s="2"/>
      <c r="H39" s="11"/>
      <c r="I39" s="2" t="s">
        <v>57</v>
      </c>
      <c r="J39" s="2"/>
      <c r="K39" s="2"/>
      <c r="L39" s="11"/>
      <c r="M39" s="2" t="s">
        <v>57</v>
      </c>
      <c r="N39" s="2"/>
      <c r="O39" s="2"/>
      <c r="P39" s="11"/>
      <c r="Q39" s="2" t="s">
        <v>57</v>
      </c>
      <c r="R39" s="2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4" t="s">
        <v>2585</v>
      </c>
      <c r="C40" s="2">
        <v>140</v>
      </c>
      <c r="D40" s="11"/>
      <c r="E40" s="2" t="s">
        <v>58</v>
      </c>
      <c r="F40" s="2" t="s">
        <v>273</v>
      </c>
      <c r="G40" s="19">
        <v>145</v>
      </c>
      <c r="H40" s="11"/>
      <c r="I40" s="2" t="s">
        <v>58</v>
      </c>
      <c r="J40" s="2"/>
      <c r="K40" s="2"/>
      <c r="L40" s="11"/>
      <c r="M40" s="2" t="s">
        <v>58</v>
      </c>
      <c r="N40" s="2" t="s">
        <v>2782</v>
      </c>
      <c r="O40" s="2">
        <v>128</v>
      </c>
      <c r="P40" s="11"/>
      <c r="Q40" s="2" t="s">
        <v>58</v>
      </c>
      <c r="R40" s="2" t="s">
        <v>1293</v>
      </c>
      <c r="S40" s="2">
        <v>145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" t="s">
        <v>43</v>
      </c>
      <c r="B41" s="2" t="s">
        <v>2783</v>
      </c>
      <c r="C41" s="2">
        <v>120</v>
      </c>
      <c r="D41" s="11"/>
      <c r="E41" s="2" t="s">
        <v>43</v>
      </c>
      <c r="F41" s="5" t="s">
        <v>2784</v>
      </c>
      <c r="G41" s="2">
        <v>120</v>
      </c>
      <c r="H41" s="11"/>
      <c r="I41" s="2" t="s">
        <v>43</v>
      </c>
      <c r="J41" s="2"/>
      <c r="K41" s="2"/>
      <c r="L41" s="11"/>
      <c r="M41" s="2" t="s">
        <v>43</v>
      </c>
      <c r="N41" s="2" t="s">
        <v>2785</v>
      </c>
      <c r="O41" s="2">
        <f>98+18+30</f>
        <v>146</v>
      </c>
      <c r="P41" s="11"/>
      <c r="Q41" s="2" t="s">
        <v>43</v>
      </c>
      <c r="R41" s="2" t="s">
        <v>2786</v>
      </c>
      <c r="S41" s="25">
        <v>180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5.75" customHeight="1">
      <c r="A42" s="12" t="s">
        <v>37</v>
      </c>
      <c r="B42" s="12"/>
      <c r="C42" s="12">
        <f>SUM((C1:C41))</f>
        <v>3275</v>
      </c>
      <c r="D42" s="12"/>
      <c r="E42" s="12" t="s">
        <v>37</v>
      </c>
      <c r="F42" s="12"/>
      <c r="G42" s="12">
        <f>SUM((G1:G41))</f>
        <v>3055</v>
      </c>
      <c r="H42" s="12"/>
      <c r="I42" s="12" t="s">
        <v>37</v>
      </c>
      <c r="J42" s="12"/>
      <c r="K42" s="12">
        <f>SUM((K1:K41))</f>
        <v>0</v>
      </c>
      <c r="L42" s="12"/>
      <c r="M42" s="12" t="s">
        <v>37</v>
      </c>
      <c r="N42" s="12"/>
      <c r="O42" s="12">
        <f>SUM((O1:O41))</f>
        <v>3067</v>
      </c>
      <c r="P42" s="12"/>
      <c r="Q42" s="12" t="s">
        <v>37</v>
      </c>
      <c r="R42" s="12"/>
      <c r="S42" s="12">
        <f>SUM((S1:S41))</f>
        <v>2340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38</v>
      </c>
      <c r="B43" s="12"/>
      <c r="C43" s="12">
        <v>3165</v>
      </c>
      <c r="D43" s="12"/>
      <c r="E43" s="12" t="s">
        <v>38</v>
      </c>
      <c r="F43" s="12"/>
      <c r="G43" s="12">
        <v>3055</v>
      </c>
      <c r="H43" s="12"/>
      <c r="I43" s="12" t="s">
        <v>38</v>
      </c>
      <c r="J43" s="12"/>
      <c r="K43" s="12"/>
      <c r="L43" s="12"/>
      <c r="M43" s="12" t="s">
        <v>38</v>
      </c>
      <c r="N43" s="12"/>
      <c r="O43" s="12">
        <v>3067</v>
      </c>
      <c r="P43" s="12"/>
      <c r="Q43" s="12" t="s">
        <v>38</v>
      </c>
      <c r="R43" s="12"/>
      <c r="S43" s="12">
        <v>2320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39</v>
      </c>
      <c r="B44" s="12"/>
      <c r="C44" s="12">
        <f>SUMIF(C3:C41, "&gt;150")-COUNTIF(C3:C41, "&gt;150")*150</f>
        <v>190</v>
      </c>
      <c r="D44" s="12"/>
      <c r="E44" s="12" t="s">
        <v>39</v>
      </c>
      <c r="F44" s="12"/>
      <c r="G44" s="12">
        <f>SUMIF(G3:G41, "&gt;150")-COUNTIF(G3:G41, "&gt;150")*150</f>
        <v>0</v>
      </c>
      <c r="H44" s="12"/>
      <c r="I44" s="12" t="s">
        <v>39</v>
      </c>
      <c r="J44" s="12"/>
      <c r="K44" s="12">
        <f>SUMIF(K3:K41, "&gt;150")-COUNTIF(K3:K41, "&gt;150")*150</f>
        <v>0</v>
      </c>
      <c r="L44" s="12"/>
      <c r="M44" s="12" t="s">
        <v>39</v>
      </c>
      <c r="N44" s="12"/>
      <c r="O44" s="12">
        <f>SUMIF(O3:O41, "&gt;150")-COUNTIF(O3:O41, "&gt;150")*150</f>
        <v>68</v>
      </c>
      <c r="P44" s="12"/>
      <c r="Q44" s="12" t="s">
        <v>39</v>
      </c>
      <c r="R44" s="12"/>
      <c r="S44" s="12">
        <f>SUMIF(S3:S41, "&gt;150")-COUNTIF(S3:S41, "&gt;150")*150</f>
        <v>180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40</v>
      </c>
      <c r="B45" s="12"/>
      <c r="C45" s="12">
        <f>C43-C44</f>
        <v>2975</v>
      </c>
      <c r="D45" s="12"/>
      <c r="E45" s="12" t="s">
        <v>40</v>
      </c>
      <c r="F45" s="12"/>
      <c r="G45" s="12">
        <f>G43-G44</f>
        <v>3055</v>
      </c>
      <c r="H45" s="12"/>
      <c r="I45" s="12" t="s">
        <v>40</v>
      </c>
      <c r="J45" s="12"/>
      <c r="K45" s="12">
        <f>K43-K44</f>
        <v>0</v>
      </c>
      <c r="L45" s="12"/>
      <c r="M45" s="12" t="s">
        <v>40</v>
      </c>
      <c r="N45" s="12"/>
      <c r="O45" s="12">
        <f>O43-O44</f>
        <v>2999</v>
      </c>
      <c r="P45" s="12"/>
      <c r="Q45" s="12" t="s">
        <v>40</v>
      </c>
      <c r="R45" s="12"/>
      <c r="S45" s="12">
        <f>S43-S44</f>
        <v>2140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C3:C44 G3:G44 K3:K44 O3:O44 S3:S44">
    <cfRule type="cellIs" dxfId="3" priority="2" operator="greaterThan">
      <formula>150</formula>
    </cfRule>
  </conditionalFormatting>
  <conditionalFormatting sqref="C14">
    <cfRule type="cellIs" dxfId="2" priority="1" operator="greaterThan">
      <formula>150</formula>
    </cfRule>
  </conditionalFormatting>
  <hyperlinks>
    <hyperlink ref="B2" r:id="rId1" xr:uid="{00000000-0004-0000-3400-000000000000}"/>
    <hyperlink ref="N2" r:id="rId2" xr:uid="{00000000-0004-0000-3400-000001000000}"/>
    <hyperlink ref="R2" r:id="rId3" xr:uid="{00000000-0004-0000-3400-000002000000}"/>
  </hyperlinks>
  <pageMargins left="0.7" right="0.7" top="0.75" bottom="0.75" header="0.3" footer="0.3"/>
  <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D1011"/>
  <sheetViews>
    <sheetView workbookViewId="0"/>
  </sheetViews>
  <sheetFormatPr baseColWidth="10" defaultColWidth="12.6640625" defaultRowHeight="15.75" customHeight="1"/>
  <cols>
    <col min="2" max="2" width="39" customWidth="1"/>
    <col min="4" max="4" width="4.83203125" customWidth="1"/>
    <col min="6" max="6" width="30.83203125" customWidth="1"/>
    <col min="8" max="8" width="5.1640625" customWidth="1"/>
    <col min="10" max="10" width="47" customWidth="1"/>
    <col min="12" max="12" width="4.33203125" customWidth="1"/>
    <col min="14" max="14" width="34" customWidth="1"/>
    <col min="16" max="16" width="4.83203125" customWidth="1"/>
    <col min="18" max="18" width="42.6640625" customWidth="1"/>
  </cols>
  <sheetData>
    <row r="1" spans="1:30" ht="17">
      <c r="A1" s="127"/>
      <c r="B1" s="129">
        <v>45978</v>
      </c>
      <c r="C1" s="130"/>
      <c r="D1" s="127"/>
      <c r="E1" s="127"/>
      <c r="F1" s="129">
        <v>45979</v>
      </c>
      <c r="G1" s="130"/>
      <c r="H1" s="127"/>
      <c r="I1" s="127"/>
      <c r="J1" s="129">
        <v>45980</v>
      </c>
      <c r="K1" s="130"/>
      <c r="L1" s="127"/>
      <c r="M1" s="127"/>
      <c r="N1" s="129">
        <v>45981</v>
      </c>
      <c r="O1" s="130"/>
      <c r="P1" s="127"/>
      <c r="Q1" s="127"/>
      <c r="R1" s="129">
        <v>45982</v>
      </c>
      <c r="S1" s="130"/>
      <c r="T1" s="12"/>
      <c r="U1" s="131"/>
      <c r="V1" s="132"/>
      <c r="W1" s="12"/>
      <c r="X1" s="12"/>
      <c r="Y1" s="12"/>
      <c r="Z1" s="12"/>
      <c r="AA1" s="12"/>
      <c r="AB1" s="12"/>
      <c r="AC1" s="12"/>
      <c r="AD1" s="12"/>
    </row>
    <row r="2" spans="1:30" ht="15.75" customHeight="1">
      <c r="A2" s="128"/>
      <c r="B2" s="15" t="s">
        <v>662</v>
      </c>
      <c r="C2" s="2" t="s">
        <v>0</v>
      </c>
      <c r="D2" s="133"/>
      <c r="E2" s="128"/>
      <c r="F2" s="26" t="s">
        <v>2202</v>
      </c>
      <c r="G2" s="2" t="s">
        <v>0</v>
      </c>
      <c r="H2" s="133"/>
      <c r="I2" s="128"/>
      <c r="J2" s="16" t="s">
        <v>2515</v>
      </c>
      <c r="K2" s="2" t="s">
        <v>0</v>
      </c>
      <c r="L2" s="133"/>
      <c r="M2" s="128"/>
      <c r="N2" s="125" t="s">
        <v>2787</v>
      </c>
      <c r="O2" s="2" t="s">
        <v>0</v>
      </c>
      <c r="P2" s="133"/>
      <c r="Q2" s="128"/>
      <c r="R2" s="15">
        <v>418</v>
      </c>
      <c r="S2" s="2" t="s">
        <v>0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5.75" customHeight="1">
      <c r="A3" s="5" t="s">
        <v>1</v>
      </c>
      <c r="B3" s="2" t="s">
        <v>2788</v>
      </c>
      <c r="C3" s="2">
        <v>140</v>
      </c>
      <c r="D3" s="133"/>
      <c r="E3" s="5" t="s">
        <v>1</v>
      </c>
      <c r="F3" s="2" t="s">
        <v>2789</v>
      </c>
      <c r="G3" s="2">
        <v>150</v>
      </c>
      <c r="H3" s="133"/>
      <c r="I3" s="5" t="s">
        <v>1</v>
      </c>
      <c r="J3" s="2" t="s">
        <v>110</v>
      </c>
      <c r="K3" s="2">
        <v>140</v>
      </c>
      <c r="L3" s="133"/>
      <c r="M3" s="5" t="s">
        <v>1</v>
      </c>
      <c r="N3" s="2" t="s">
        <v>1293</v>
      </c>
      <c r="O3" s="2">
        <v>145</v>
      </c>
      <c r="P3" s="133"/>
      <c r="Q3" s="5" t="s">
        <v>1</v>
      </c>
      <c r="R3" s="2" t="s">
        <v>2790</v>
      </c>
      <c r="S3" s="2">
        <v>130</v>
      </c>
      <c r="T3" s="6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customHeight="1">
      <c r="A4" s="5" t="s">
        <v>2</v>
      </c>
      <c r="B4" s="2"/>
      <c r="C4" s="2"/>
      <c r="D4" s="133"/>
      <c r="E4" s="5" t="s">
        <v>2</v>
      </c>
      <c r="F4" s="2"/>
      <c r="G4" s="2"/>
      <c r="H4" s="133"/>
      <c r="I4" s="5" t="s">
        <v>2</v>
      </c>
      <c r="J4" s="2"/>
      <c r="K4" s="2"/>
      <c r="L4" s="133"/>
      <c r="M4" s="5" t="s">
        <v>2</v>
      </c>
      <c r="N4" s="2"/>
      <c r="O4" s="2"/>
      <c r="P4" s="133"/>
      <c r="Q4" s="5" t="s">
        <v>2</v>
      </c>
      <c r="R4" s="2"/>
      <c r="S4" s="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5.75" customHeight="1">
      <c r="A5" s="5" t="s">
        <v>3</v>
      </c>
      <c r="B5" s="2"/>
      <c r="C5" s="2"/>
      <c r="D5" s="133"/>
      <c r="E5" s="5" t="s">
        <v>3</v>
      </c>
      <c r="F5" s="2"/>
      <c r="G5" s="2"/>
      <c r="H5" s="133"/>
      <c r="I5" s="5" t="s">
        <v>3</v>
      </c>
      <c r="J5" s="2"/>
      <c r="K5" s="2"/>
      <c r="L5" s="133"/>
      <c r="M5" s="5" t="s">
        <v>3</v>
      </c>
      <c r="N5" s="2" t="s">
        <v>1240</v>
      </c>
      <c r="O5" s="25">
        <v>180</v>
      </c>
      <c r="P5" s="133"/>
      <c r="Q5" s="5" t="s">
        <v>3</v>
      </c>
      <c r="R5" s="2"/>
      <c r="S5" s="2"/>
      <c r="T5" s="6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5.75" customHeight="1">
      <c r="A6" s="5" t="s">
        <v>4</v>
      </c>
      <c r="B6" s="2"/>
      <c r="C6" s="2"/>
      <c r="D6" s="133"/>
      <c r="E6" s="5" t="s">
        <v>4</v>
      </c>
      <c r="F6" s="2"/>
      <c r="G6" s="2"/>
      <c r="H6" s="133"/>
      <c r="I6" s="5" t="s">
        <v>4</v>
      </c>
      <c r="J6" s="2"/>
      <c r="K6" s="2"/>
      <c r="L6" s="133"/>
      <c r="M6" s="5" t="s">
        <v>4</v>
      </c>
      <c r="N6" s="2"/>
      <c r="O6" s="2"/>
      <c r="P6" s="133"/>
      <c r="Q6" s="5" t="s">
        <v>4</v>
      </c>
      <c r="R6" s="2" t="s">
        <v>2791</v>
      </c>
      <c r="S6" s="25">
        <f>130+15+20</f>
        <v>165</v>
      </c>
      <c r="T6" s="6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5.75" customHeight="1">
      <c r="A7" s="5" t="s">
        <v>5</v>
      </c>
      <c r="B7" s="2"/>
      <c r="C7" s="2"/>
      <c r="D7" s="133"/>
      <c r="E7" s="5" t="s">
        <v>5</v>
      </c>
      <c r="F7" s="2"/>
      <c r="G7" s="2"/>
      <c r="H7" s="133"/>
      <c r="I7" s="5" t="s">
        <v>5</v>
      </c>
      <c r="J7" s="2"/>
      <c r="K7" s="2"/>
      <c r="L7" s="133"/>
      <c r="M7" s="5" t="s">
        <v>5</v>
      </c>
      <c r="N7" s="2"/>
      <c r="O7" s="2"/>
      <c r="P7" s="133"/>
      <c r="Q7" s="5" t="s">
        <v>5</v>
      </c>
      <c r="R7" s="2"/>
      <c r="S7" s="2"/>
      <c r="T7" s="6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5.75" customHeight="1">
      <c r="A8" s="5" t="s">
        <v>6</v>
      </c>
      <c r="B8" s="2"/>
      <c r="C8" s="2"/>
      <c r="D8" s="133"/>
      <c r="E8" s="5" t="s">
        <v>6</v>
      </c>
      <c r="F8" s="2"/>
      <c r="G8" s="2"/>
      <c r="H8" s="133"/>
      <c r="I8" s="5" t="s">
        <v>6</v>
      </c>
      <c r="J8" s="2"/>
      <c r="K8" s="2"/>
      <c r="L8" s="133"/>
      <c r="M8" s="5" t="s">
        <v>6</v>
      </c>
      <c r="N8" s="2"/>
      <c r="O8" s="2"/>
      <c r="P8" s="133"/>
      <c r="Q8" s="5" t="s">
        <v>6</v>
      </c>
      <c r="R8" s="2"/>
      <c r="S8" s="2"/>
      <c r="T8" s="6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5.75" customHeight="1">
      <c r="A9" s="5" t="s">
        <v>7</v>
      </c>
      <c r="B9" s="2"/>
      <c r="C9" s="2"/>
      <c r="D9" s="133"/>
      <c r="E9" s="5" t="s">
        <v>7</v>
      </c>
      <c r="F9" s="2"/>
      <c r="G9" s="2"/>
      <c r="H9" s="133"/>
      <c r="I9" s="5" t="s">
        <v>7</v>
      </c>
      <c r="J9" s="2"/>
      <c r="K9" s="2"/>
      <c r="L9" s="133"/>
      <c r="M9" s="5" t="s">
        <v>7</v>
      </c>
      <c r="N9" s="2"/>
      <c r="O9" s="2"/>
      <c r="P9" s="133"/>
      <c r="Q9" s="5" t="s">
        <v>7</v>
      </c>
      <c r="R9" s="2"/>
      <c r="S9" s="2"/>
      <c r="T9" s="6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5.75" customHeight="1">
      <c r="A10" s="5" t="s">
        <v>8</v>
      </c>
      <c r="B10" s="2"/>
      <c r="C10" s="2"/>
      <c r="D10" s="133"/>
      <c r="E10" s="5" t="s">
        <v>8</v>
      </c>
      <c r="F10" s="2" t="s">
        <v>2792</v>
      </c>
      <c r="G10" s="19">
        <v>140</v>
      </c>
      <c r="H10" s="133"/>
      <c r="I10" s="5" t="s">
        <v>8</v>
      </c>
      <c r="J10" s="2"/>
      <c r="K10" s="2"/>
      <c r="L10" s="133"/>
      <c r="M10" s="5" t="s">
        <v>8</v>
      </c>
      <c r="N10" s="2"/>
      <c r="O10" s="2">
        <v>150</v>
      </c>
      <c r="P10" s="133"/>
      <c r="Q10" s="5" t="s">
        <v>8</v>
      </c>
      <c r="R10" s="2" t="s">
        <v>2790</v>
      </c>
      <c r="S10" s="2">
        <v>130</v>
      </c>
      <c r="T10" s="6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customHeight="1">
      <c r="A11" s="5" t="s">
        <v>9</v>
      </c>
      <c r="B11" s="2"/>
      <c r="C11" s="2"/>
      <c r="D11" s="133"/>
      <c r="E11" s="5" t="s">
        <v>9</v>
      </c>
      <c r="F11" s="2"/>
      <c r="G11" s="2"/>
      <c r="H11" s="133"/>
      <c r="I11" s="5" t="s">
        <v>9</v>
      </c>
      <c r="J11" s="2"/>
      <c r="K11" s="2"/>
      <c r="L11" s="133"/>
      <c r="M11" s="5" t="s">
        <v>9</v>
      </c>
      <c r="N11" s="2"/>
      <c r="O11" s="2"/>
      <c r="P11" s="133"/>
      <c r="Q11" s="5" t="s">
        <v>9</v>
      </c>
      <c r="R11" s="2"/>
      <c r="S11" s="2"/>
      <c r="T11" s="6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5.75" customHeight="1">
      <c r="A12" s="5" t="s">
        <v>10</v>
      </c>
      <c r="B12" s="2"/>
      <c r="C12" s="2"/>
      <c r="D12" s="133"/>
      <c r="E12" s="5" t="s">
        <v>10</v>
      </c>
      <c r="F12" s="2"/>
      <c r="G12" s="2"/>
      <c r="H12" s="133"/>
      <c r="I12" s="5" t="s">
        <v>10</v>
      </c>
      <c r="J12" s="2"/>
      <c r="K12" s="2"/>
      <c r="L12" s="133"/>
      <c r="M12" s="5" t="s">
        <v>10</v>
      </c>
      <c r="N12" s="2"/>
      <c r="O12" s="2"/>
      <c r="P12" s="133"/>
      <c r="Q12" s="5" t="s">
        <v>10</v>
      </c>
      <c r="R12" s="2"/>
      <c r="S12" s="2"/>
      <c r="T12" s="6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5.75" customHeight="1">
      <c r="A13" s="5" t="s">
        <v>11</v>
      </c>
      <c r="B13" s="5" t="s">
        <v>706</v>
      </c>
      <c r="C13" s="17">
        <v>150</v>
      </c>
      <c r="D13" s="133"/>
      <c r="E13" s="5" t="s">
        <v>11</v>
      </c>
      <c r="F13" s="2" t="s">
        <v>2793</v>
      </c>
      <c r="G13" s="2">
        <v>150</v>
      </c>
      <c r="H13" s="133"/>
      <c r="I13" s="5" t="s">
        <v>11</v>
      </c>
      <c r="J13" s="2" t="s">
        <v>2517</v>
      </c>
      <c r="K13" s="2">
        <v>145</v>
      </c>
      <c r="L13" s="133"/>
      <c r="M13" s="5" t="s">
        <v>11</v>
      </c>
      <c r="N13" s="4" t="s">
        <v>1240</v>
      </c>
      <c r="O13" s="25">
        <v>180</v>
      </c>
      <c r="P13" s="133"/>
      <c r="Q13" s="5" t="s">
        <v>11</v>
      </c>
      <c r="R13" s="2" t="s">
        <v>1340</v>
      </c>
      <c r="S13" s="2">
        <v>150</v>
      </c>
      <c r="T13" s="6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 ht="15.75" customHeight="1">
      <c r="A14" s="5" t="s">
        <v>12</v>
      </c>
      <c r="B14" s="5"/>
      <c r="C14" s="2"/>
      <c r="D14" s="133"/>
      <c r="E14" s="5" t="s">
        <v>12</v>
      </c>
      <c r="F14" s="2"/>
      <c r="G14" s="2"/>
      <c r="H14" s="133"/>
      <c r="I14" s="5" t="s">
        <v>12</v>
      </c>
      <c r="J14" s="2"/>
      <c r="K14" s="2"/>
      <c r="L14" s="133"/>
      <c r="M14" s="5" t="s">
        <v>12</v>
      </c>
      <c r="N14" s="2"/>
      <c r="O14" s="2"/>
      <c r="P14" s="133"/>
      <c r="Q14" s="5" t="s">
        <v>12</v>
      </c>
      <c r="R14" s="2"/>
      <c r="S14" s="2"/>
      <c r="T14" s="6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 ht="15.75" customHeight="1">
      <c r="A15" s="5" t="s">
        <v>13</v>
      </c>
      <c r="B15" s="2"/>
      <c r="C15" s="2"/>
      <c r="D15" s="133"/>
      <c r="E15" s="5" t="s">
        <v>13</v>
      </c>
      <c r="F15" s="2"/>
      <c r="G15" s="2"/>
      <c r="H15" s="133"/>
      <c r="I15" s="5" t="s">
        <v>13</v>
      </c>
      <c r="J15" s="2" t="s">
        <v>2794</v>
      </c>
      <c r="K15" s="25">
        <v>175</v>
      </c>
      <c r="L15" s="133"/>
      <c r="M15" s="5" t="s">
        <v>13</v>
      </c>
      <c r="N15" s="2" t="s">
        <v>2795</v>
      </c>
      <c r="O15" s="2">
        <v>145</v>
      </c>
      <c r="P15" s="133"/>
      <c r="Q15" s="5" t="s">
        <v>13</v>
      </c>
      <c r="R15" s="2" t="s">
        <v>2796</v>
      </c>
      <c r="S15" s="25">
        <v>185</v>
      </c>
      <c r="T15" s="6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ht="15.75" customHeight="1">
      <c r="A16" s="5" t="s">
        <v>14</v>
      </c>
      <c r="B16" s="2"/>
      <c r="C16" s="2"/>
      <c r="D16" s="133"/>
      <c r="E16" s="5" t="s">
        <v>14</v>
      </c>
      <c r="F16" s="2"/>
      <c r="G16" s="2"/>
      <c r="H16" s="133"/>
      <c r="I16" s="5" t="s">
        <v>14</v>
      </c>
      <c r="J16" s="2"/>
      <c r="K16" s="2"/>
      <c r="L16" s="133"/>
      <c r="M16" s="5" t="s">
        <v>14</v>
      </c>
      <c r="N16" s="2"/>
      <c r="O16" s="2"/>
      <c r="P16" s="133"/>
      <c r="Q16" s="5" t="s">
        <v>14</v>
      </c>
      <c r="R16" s="2"/>
      <c r="S16" s="2"/>
      <c r="T16" s="6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15.75" customHeight="1">
      <c r="A17" s="5" t="s">
        <v>15</v>
      </c>
      <c r="B17" s="2"/>
      <c r="C17" s="2"/>
      <c r="D17" s="133"/>
      <c r="E17" s="5" t="s">
        <v>15</v>
      </c>
      <c r="F17" s="5"/>
      <c r="G17" s="2"/>
      <c r="H17" s="133"/>
      <c r="I17" s="5" t="s">
        <v>15</v>
      </c>
      <c r="J17" s="2"/>
      <c r="K17" s="2"/>
      <c r="L17" s="133"/>
      <c r="M17" s="5" t="s">
        <v>15</v>
      </c>
      <c r="N17" s="2"/>
      <c r="O17" s="2"/>
      <c r="P17" s="133"/>
      <c r="Q17" s="5" t="s">
        <v>15</v>
      </c>
      <c r="R17" s="2"/>
      <c r="S17" s="2"/>
      <c r="T17" s="6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15.75" customHeight="1">
      <c r="A18" s="5" t="s">
        <v>16</v>
      </c>
      <c r="B18" s="5"/>
      <c r="C18" s="17"/>
      <c r="D18" s="133"/>
      <c r="E18" s="5" t="s">
        <v>16</v>
      </c>
      <c r="F18" s="2" t="s">
        <v>2789</v>
      </c>
      <c r="G18" s="2">
        <v>150</v>
      </c>
      <c r="H18" s="133"/>
      <c r="I18" s="5" t="s">
        <v>16</v>
      </c>
      <c r="J18" s="2" t="s">
        <v>77</v>
      </c>
      <c r="K18" s="2">
        <v>145</v>
      </c>
      <c r="L18" s="133"/>
      <c r="M18" s="18" t="s">
        <v>16</v>
      </c>
      <c r="N18" s="2" t="s">
        <v>2628</v>
      </c>
      <c r="O18" s="25">
        <v>195</v>
      </c>
      <c r="P18" s="133"/>
      <c r="Q18" s="5" t="s">
        <v>16</v>
      </c>
      <c r="R18" s="2" t="s">
        <v>51</v>
      </c>
      <c r="S18" s="2"/>
      <c r="T18" s="6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15.75" customHeight="1">
      <c r="A19" s="5" t="s">
        <v>17</v>
      </c>
      <c r="B19" s="5"/>
      <c r="C19" s="17"/>
      <c r="D19" s="133"/>
      <c r="E19" s="5" t="s">
        <v>17</v>
      </c>
      <c r="F19" s="2"/>
      <c r="G19" s="2"/>
      <c r="H19" s="133"/>
      <c r="I19" s="5" t="s">
        <v>17</v>
      </c>
      <c r="J19" s="2"/>
      <c r="K19" s="2"/>
      <c r="L19" s="133"/>
      <c r="M19" s="5" t="s">
        <v>17</v>
      </c>
      <c r="N19" s="2"/>
      <c r="O19" s="2"/>
      <c r="P19" s="133"/>
      <c r="Q19" s="5" t="s">
        <v>17</v>
      </c>
      <c r="R19" s="2" t="s">
        <v>1414</v>
      </c>
      <c r="S19" s="25">
        <v>180</v>
      </c>
      <c r="T19" s="6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15.75" customHeight="1">
      <c r="A20" s="5" t="s">
        <v>18</v>
      </c>
      <c r="B20" s="2" t="s">
        <v>398</v>
      </c>
      <c r="C20" s="25">
        <v>165</v>
      </c>
      <c r="D20" s="133"/>
      <c r="E20" s="5" t="s">
        <v>18</v>
      </c>
      <c r="F20" s="2"/>
      <c r="G20" s="2"/>
      <c r="H20" s="133"/>
      <c r="I20" s="18" t="s">
        <v>18</v>
      </c>
      <c r="J20" s="2" t="s">
        <v>2797</v>
      </c>
      <c r="K20" s="25">
        <v>210</v>
      </c>
      <c r="L20" s="133"/>
      <c r="M20" s="5" t="s">
        <v>18</v>
      </c>
      <c r="O20" s="2"/>
      <c r="P20" s="133"/>
      <c r="Q20" s="5" t="s">
        <v>18</v>
      </c>
      <c r="R20" s="2" t="s">
        <v>990</v>
      </c>
      <c r="S20" s="2">
        <v>145</v>
      </c>
      <c r="T20" s="6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15.75" customHeight="1">
      <c r="A21" s="5" t="s">
        <v>19</v>
      </c>
      <c r="B21" s="2" t="s">
        <v>691</v>
      </c>
      <c r="C21" s="2">
        <v>140</v>
      </c>
      <c r="D21" s="133"/>
      <c r="E21" s="5" t="s">
        <v>19</v>
      </c>
      <c r="F21" s="2" t="s">
        <v>2798</v>
      </c>
      <c r="G21" s="19">
        <v>140</v>
      </c>
      <c r="H21" s="133"/>
      <c r="I21" s="5" t="s">
        <v>19</v>
      </c>
      <c r="J21" s="2" t="s">
        <v>2799</v>
      </c>
      <c r="K21" s="25">
        <v>154</v>
      </c>
      <c r="L21" s="133"/>
      <c r="M21" s="5" t="s">
        <v>19</v>
      </c>
      <c r="N21" s="2"/>
      <c r="O21" s="2"/>
      <c r="P21" s="133"/>
      <c r="Q21" s="5" t="s">
        <v>19</v>
      </c>
      <c r="R21" s="2"/>
      <c r="S21" s="2"/>
      <c r="T21" s="6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 ht="15.75" customHeight="1">
      <c r="A22" s="5" t="s">
        <v>20</v>
      </c>
      <c r="B22" s="2" t="s">
        <v>691</v>
      </c>
      <c r="C22" s="2">
        <v>140</v>
      </c>
      <c r="D22" s="133"/>
      <c r="E22" s="5" t="s">
        <v>20</v>
      </c>
      <c r="F22" s="2" t="s">
        <v>2800</v>
      </c>
      <c r="G22" s="2">
        <v>150</v>
      </c>
      <c r="H22" s="133"/>
      <c r="I22" s="5" t="s">
        <v>20</v>
      </c>
      <c r="J22" s="2" t="s">
        <v>110</v>
      </c>
      <c r="K22" s="2">
        <v>140</v>
      </c>
      <c r="L22" s="133"/>
      <c r="M22" s="5" t="s">
        <v>20</v>
      </c>
      <c r="N22" s="2" t="s">
        <v>1684</v>
      </c>
      <c r="O22" s="2">
        <v>150</v>
      </c>
      <c r="P22" s="133"/>
      <c r="Q22" s="5" t="s">
        <v>20</v>
      </c>
      <c r="R22" s="2" t="s">
        <v>2801</v>
      </c>
      <c r="S22" s="2">
        <v>150</v>
      </c>
      <c r="T22" s="6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 ht="15.75" customHeight="1">
      <c r="A23" s="5" t="s">
        <v>21</v>
      </c>
      <c r="B23" s="2"/>
      <c r="C23" s="2"/>
      <c r="D23" s="133"/>
      <c r="E23" s="5" t="s">
        <v>21</v>
      </c>
      <c r="F23" s="2" t="s">
        <v>2802</v>
      </c>
      <c r="G23" s="19">
        <v>140</v>
      </c>
      <c r="H23" s="133"/>
      <c r="I23" s="5" t="s">
        <v>21</v>
      </c>
      <c r="J23" s="2"/>
      <c r="K23" s="2"/>
      <c r="L23" s="133"/>
      <c r="M23" s="5" t="s">
        <v>21</v>
      </c>
      <c r="N23" s="2"/>
      <c r="O23" s="2"/>
      <c r="P23" s="133"/>
      <c r="Q23" s="5" t="s">
        <v>21</v>
      </c>
      <c r="R23" s="2"/>
      <c r="S23" s="2"/>
      <c r="T23" s="6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ht="15.75" customHeight="1">
      <c r="A24" s="5" t="s">
        <v>22</v>
      </c>
      <c r="B24" s="2" t="s">
        <v>2413</v>
      </c>
      <c r="C24" s="25">
        <v>160</v>
      </c>
      <c r="D24" s="133"/>
      <c r="E24" s="5" t="s">
        <v>22</v>
      </c>
      <c r="F24" s="2" t="s">
        <v>2253</v>
      </c>
      <c r="G24" s="2">
        <f>100+30</f>
        <v>130</v>
      </c>
      <c r="H24" s="133"/>
      <c r="I24" s="5" t="s">
        <v>22</v>
      </c>
      <c r="J24" s="2" t="s">
        <v>2803</v>
      </c>
      <c r="K24" s="25">
        <f>145+19</f>
        <v>164</v>
      </c>
      <c r="L24" s="133"/>
      <c r="M24" s="5" t="s">
        <v>22</v>
      </c>
      <c r="N24" s="2"/>
      <c r="O24" s="2"/>
      <c r="P24" s="133"/>
      <c r="Q24" s="5" t="s">
        <v>22</v>
      </c>
      <c r="R24" s="2" t="s">
        <v>2791</v>
      </c>
      <c r="S24" s="25">
        <f>130+15+20</f>
        <v>165</v>
      </c>
      <c r="T24" s="6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15.75" customHeight="1">
      <c r="A25" s="5" t="s">
        <v>23</v>
      </c>
      <c r="B25" s="2" t="s">
        <v>2788</v>
      </c>
      <c r="C25" s="2">
        <v>140</v>
      </c>
      <c r="D25" s="133"/>
      <c r="E25" s="5" t="s">
        <v>23</v>
      </c>
      <c r="F25" s="2" t="s">
        <v>2804</v>
      </c>
      <c r="G25" s="2">
        <v>150</v>
      </c>
      <c r="H25" s="133"/>
      <c r="I25" s="5" t="s">
        <v>23</v>
      </c>
      <c r="J25" s="2" t="s">
        <v>2805</v>
      </c>
      <c r="K25" s="2">
        <v>145</v>
      </c>
      <c r="L25" s="133"/>
      <c r="M25" s="5" t="s">
        <v>23</v>
      </c>
      <c r="N25" s="2"/>
      <c r="O25" s="2"/>
      <c r="P25" s="133"/>
      <c r="Q25" s="5" t="s">
        <v>23</v>
      </c>
      <c r="R25" s="2" t="s">
        <v>72</v>
      </c>
      <c r="S25" s="2"/>
      <c r="T25" s="6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15.75" customHeight="1">
      <c r="A26" s="5" t="s">
        <v>24</v>
      </c>
      <c r="B26" s="12"/>
      <c r="C26" s="2"/>
      <c r="D26" s="133"/>
      <c r="E26" s="5" t="s">
        <v>24</v>
      </c>
      <c r="F26" s="2"/>
      <c r="G26" s="2"/>
      <c r="H26" s="133"/>
      <c r="I26" s="5" t="s">
        <v>24</v>
      </c>
      <c r="J26" s="2"/>
      <c r="K26" s="2"/>
      <c r="L26" s="133"/>
      <c r="M26" s="5" t="s">
        <v>24</v>
      </c>
      <c r="N26" s="2"/>
      <c r="O26" s="2"/>
      <c r="P26" s="133"/>
      <c r="Q26" s="5" t="s">
        <v>24</v>
      </c>
      <c r="R26" s="2"/>
      <c r="S26" s="2"/>
      <c r="T26" s="6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15.75" customHeight="1">
      <c r="A27" s="5" t="s">
        <v>25</v>
      </c>
      <c r="B27" s="2" t="s">
        <v>2806</v>
      </c>
      <c r="C27" s="2">
        <v>140</v>
      </c>
      <c r="D27" s="133"/>
      <c r="E27" s="5" t="s">
        <v>25</v>
      </c>
      <c r="F27" s="2" t="s">
        <v>2807</v>
      </c>
      <c r="G27" s="2">
        <v>150</v>
      </c>
      <c r="H27" s="133"/>
      <c r="I27" s="5" t="s">
        <v>25</v>
      </c>
      <c r="J27" s="2" t="s">
        <v>2805</v>
      </c>
      <c r="K27" s="2">
        <v>145</v>
      </c>
      <c r="L27" s="133"/>
      <c r="M27" s="5" t="s">
        <v>25</v>
      </c>
      <c r="N27" s="2" t="s">
        <v>1293</v>
      </c>
      <c r="O27" s="2">
        <v>145</v>
      </c>
      <c r="P27" s="133"/>
      <c r="Q27" s="5" t="s">
        <v>25</v>
      </c>
      <c r="R27" s="2"/>
      <c r="S27" s="2"/>
      <c r="T27" s="6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15.75" customHeight="1">
      <c r="A28" s="5" t="s">
        <v>26</v>
      </c>
      <c r="B28" s="2"/>
      <c r="C28" s="2"/>
      <c r="D28" s="133"/>
      <c r="E28" s="5" t="s">
        <v>26</v>
      </c>
      <c r="F28" s="2"/>
      <c r="G28" s="2"/>
      <c r="H28" s="133"/>
      <c r="I28" s="5" t="s">
        <v>26</v>
      </c>
      <c r="J28" s="2"/>
      <c r="K28" s="2"/>
      <c r="L28" s="133"/>
      <c r="M28" s="5" t="s">
        <v>26</v>
      </c>
      <c r="N28" s="2"/>
      <c r="O28" s="2"/>
      <c r="P28" s="133"/>
      <c r="Q28" s="5" t="s">
        <v>26</v>
      </c>
      <c r="R28" s="2"/>
      <c r="S28" s="2"/>
      <c r="T28" s="6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15.75" customHeight="1">
      <c r="A29" s="5" t="s">
        <v>27</v>
      </c>
      <c r="B29" s="2" t="s">
        <v>691</v>
      </c>
      <c r="C29" s="2">
        <v>140</v>
      </c>
      <c r="D29" s="133"/>
      <c r="E29" s="5" t="s">
        <v>27</v>
      </c>
      <c r="F29" s="5" t="s">
        <v>55</v>
      </c>
      <c r="G29" s="2"/>
      <c r="H29" s="133"/>
      <c r="I29" s="5" t="s">
        <v>27</v>
      </c>
      <c r="J29" s="2" t="s">
        <v>2808</v>
      </c>
      <c r="K29" s="2">
        <v>145</v>
      </c>
      <c r="L29" s="133"/>
      <c r="M29" s="5" t="s">
        <v>27</v>
      </c>
      <c r="N29" s="2"/>
      <c r="O29" s="2">
        <v>150</v>
      </c>
      <c r="P29" s="133"/>
      <c r="Q29" s="5" t="s">
        <v>27</v>
      </c>
      <c r="R29" s="2" t="s">
        <v>2809</v>
      </c>
      <c r="S29" s="2">
        <v>135</v>
      </c>
      <c r="T29" s="6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15.75" customHeight="1">
      <c r="A30" s="5" t="s">
        <v>28</v>
      </c>
      <c r="B30" s="2" t="s">
        <v>2788</v>
      </c>
      <c r="C30" s="2">
        <v>140</v>
      </c>
      <c r="D30" s="133"/>
      <c r="E30" s="5" t="s">
        <v>28</v>
      </c>
      <c r="F30" s="2" t="s">
        <v>1861</v>
      </c>
      <c r="G30" s="2">
        <v>140</v>
      </c>
      <c r="H30" s="133"/>
      <c r="I30" s="5" t="s">
        <v>28</v>
      </c>
      <c r="J30" s="2" t="s">
        <v>77</v>
      </c>
      <c r="K30" s="2">
        <v>145</v>
      </c>
      <c r="L30" s="133"/>
      <c r="M30" s="5" t="s">
        <v>28</v>
      </c>
      <c r="N30" s="2" t="s">
        <v>2795</v>
      </c>
      <c r="O30" s="2">
        <v>145</v>
      </c>
      <c r="P30" s="133"/>
      <c r="Q30" s="5" t="s">
        <v>28</v>
      </c>
      <c r="R30" s="2"/>
      <c r="S30" s="2"/>
      <c r="T30" s="6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15.75" customHeight="1">
      <c r="A31" s="5" t="s">
        <v>29</v>
      </c>
      <c r="B31" s="2" t="s">
        <v>2788</v>
      </c>
      <c r="C31" s="2">
        <v>140</v>
      </c>
      <c r="D31" s="133"/>
      <c r="E31" s="5" t="s">
        <v>29</v>
      </c>
      <c r="F31" s="2" t="s">
        <v>2810</v>
      </c>
      <c r="G31" s="2">
        <v>130</v>
      </c>
      <c r="H31" s="133"/>
      <c r="I31" s="5" t="s">
        <v>29</v>
      </c>
      <c r="J31" s="2" t="s">
        <v>110</v>
      </c>
      <c r="K31" s="2">
        <v>140</v>
      </c>
      <c r="L31" s="133"/>
      <c r="M31" s="5" t="s">
        <v>29</v>
      </c>
      <c r="N31" s="2"/>
      <c r="O31" s="2">
        <v>145</v>
      </c>
      <c r="P31" s="133"/>
      <c r="Q31" s="5" t="s">
        <v>29</v>
      </c>
      <c r="R31" s="2" t="s">
        <v>287</v>
      </c>
      <c r="S31" s="25">
        <v>160</v>
      </c>
      <c r="T31" s="6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15.75" customHeight="1">
      <c r="A32" s="5" t="s">
        <v>30</v>
      </c>
      <c r="B32" s="2" t="s">
        <v>421</v>
      </c>
      <c r="C32" s="25">
        <v>155</v>
      </c>
      <c r="D32" s="133"/>
      <c r="E32" s="5" t="s">
        <v>30</v>
      </c>
      <c r="F32" s="2" t="s">
        <v>2811</v>
      </c>
      <c r="G32" s="2">
        <v>140</v>
      </c>
      <c r="H32" s="133"/>
      <c r="I32" s="5" t="s">
        <v>30</v>
      </c>
      <c r="J32" s="2" t="s">
        <v>2812</v>
      </c>
      <c r="K32" s="12">
        <v>140</v>
      </c>
      <c r="L32" s="133"/>
      <c r="M32" s="5" t="s">
        <v>30</v>
      </c>
      <c r="N32" s="2" t="s">
        <v>1302</v>
      </c>
      <c r="O32" s="2">
        <v>145</v>
      </c>
      <c r="P32" s="133"/>
      <c r="Q32" s="5" t="s">
        <v>30</v>
      </c>
      <c r="R32" s="2" t="s">
        <v>2790</v>
      </c>
      <c r="S32" s="2">
        <v>130</v>
      </c>
      <c r="T32" s="6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15.75" customHeight="1">
      <c r="A33" s="2" t="s">
        <v>32</v>
      </c>
      <c r="B33" s="2" t="s">
        <v>398</v>
      </c>
      <c r="C33" s="25">
        <v>165</v>
      </c>
      <c r="D33" s="133"/>
      <c r="E33" s="2" t="s">
        <v>32</v>
      </c>
      <c r="F33" s="2" t="s">
        <v>2813</v>
      </c>
      <c r="G33" s="25">
        <v>160</v>
      </c>
      <c r="H33" s="133"/>
      <c r="I33" s="2" t="s">
        <v>32</v>
      </c>
      <c r="J33" s="2" t="s">
        <v>2814</v>
      </c>
      <c r="K33" s="25">
        <v>210</v>
      </c>
      <c r="L33" s="133"/>
      <c r="M33" s="2" t="s">
        <v>32</v>
      </c>
      <c r="N33" s="2" t="s">
        <v>2815</v>
      </c>
      <c r="O33" s="2">
        <v>120</v>
      </c>
      <c r="P33" s="133"/>
      <c r="Q33" s="2" t="s">
        <v>32</v>
      </c>
      <c r="R33" s="2" t="s">
        <v>1683</v>
      </c>
      <c r="S33" s="25">
        <v>160</v>
      </c>
      <c r="T33" s="6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15.75" customHeight="1">
      <c r="A34" s="2" t="s">
        <v>33</v>
      </c>
      <c r="B34" s="2" t="s">
        <v>2788</v>
      </c>
      <c r="C34" s="2">
        <v>140</v>
      </c>
      <c r="D34" s="133"/>
      <c r="E34" s="2" t="s">
        <v>33</v>
      </c>
      <c r="F34" s="5" t="s">
        <v>2816</v>
      </c>
      <c r="G34" s="33">
        <v>165</v>
      </c>
      <c r="H34" s="133"/>
      <c r="I34" s="2" t="s">
        <v>33</v>
      </c>
      <c r="J34" s="2" t="s">
        <v>2817</v>
      </c>
      <c r="K34" s="25">
        <v>155</v>
      </c>
      <c r="L34" s="133"/>
      <c r="M34" s="2" t="s">
        <v>33</v>
      </c>
      <c r="N34" s="2" t="s">
        <v>2619</v>
      </c>
      <c r="O34" s="25">
        <v>180</v>
      </c>
      <c r="P34" s="133"/>
      <c r="Q34" s="2" t="s">
        <v>33</v>
      </c>
      <c r="R34" s="2" t="s">
        <v>2777</v>
      </c>
      <c r="S34" s="2">
        <v>150</v>
      </c>
      <c r="T34" s="6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15.75" customHeight="1">
      <c r="A35" s="2" t="s">
        <v>34</v>
      </c>
      <c r="B35" s="5" t="s">
        <v>377</v>
      </c>
      <c r="C35" s="2">
        <v>150</v>
      </c>
      <c r="D35" s="133"/>
      <c r="E35" s="2" t="s">
        <v>34</v>
      </c>
      <c r="F35" s="5" t="s">
        <v>2818</v>
      </c>
      <c r="G35" s="2">
        <v>130</v>
      </c>
      <c r="H35" s="133"/>
      <c r="I35" s="2" t="s">
        <v>34</v>
      </c>
      <c r="J35" s="2" t="s">
        <v>110</v>
      </c>
      <c r="K35" s="2">
        <v>140</v>
      </c>
      <c r="L35" s="133"/>
      <c r="M35" s="2" t="s">
        <v>34</v>
      </c>
      <c r="N35" s="2"/>
      <c r="O35" s="2"/>
      <c r="P35" s="133"/>
      <c r="Q35" s="2" t="s">
        <v>34</v>
      </c>
      <c r="R35" s="2" t="s">
        <v>55</v>
      </c>
      <c r="S35" s="2"/>
      <c r="T35" s="6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15.75" customHeight="1">
      <c r="A36" s="2" t="s">
        <v>35</v>
      </c>
      <c r="B36" s="5" t="s">
        <v>377</v>
      </c>
      <c r="C36" s="17">
        <v>150</v>
      </c>
      <c r="D36" s="128"/>
      <c r="E36" s="2" t="s">
        <v>35</v>
      </c>
      <c r="F36" s="5" t="s">
        <v>2819</v>
      </c>
      <c r="G36" s="2">
        <v>150</v>
      </c>
      <c r="H36" s="128"/>
      <c r="I36" s="2" t="s">
        <v>35</v>
      </c>
      <c r="J36" s="2" t="s">
        <v>2817</v>
      </c>
      <c r="K36" s="25">
        <v>155</v>
      </c>
      <c r="L36" s="128"/>
      <c r="M36" s="2" t="s">
        <v>35</v>
      </c>
      <c r="N36" s="2" t="s">
        <v>1293</v>
      </c>
      <c r="O36" s="2">
        <v>145</v>
      </c>
      <c r="P36" s="128"/>
      <c r="Q36" s="2" t="s">
        <v>35</v>
      </c>
      <c r="R36" s="2" t="s">
        <v>292</v>
      </c>
      <c r="S36" s="2">
        <v>150</v>
      </c>
      <c r="T36" s="6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17">
      <c r="A37" s="2" t="s">
        <v>36</v>
      </c>
      <c r="B37" s="5" t="s">
        <v>706</v>
      </c>
      <c r="C37" s="17">
        <v>150</v>
      </c>
      <c r="D37" s="11"/>
      <c r="E37" s="2" t="s">
        <v>36</v>
      </c>
      <c r="F37" s="5" t="s">
        <v>2820</v>
      </c>
      <c r="G37" s="2">
        <v>130</v>
      </c>
      <c r="H37" s="11"/>
      <c r="I37" s="2" t="s">
        <v>36</v>
      </c>
      <c r="J37" s="2" t="s">
        <v>110</v>
      </c>
      <c r="K37" s="2">
        <v>140</v>
      </c>
      <c r="L37" s="11"/>
      <c r="M37" s="2" t="s">
        <v>36</v>
      </c>
      <c r="N37" s="2" t="s">
        <v>1293</v>
      </c>
      <c r="O37" s="2">
        <v>145</v>
      </c>
      <c r="P37" s="11"/>
      <c r="Q37" s="2" t="s">
        <v>36</v>
      </c>
      <c r="R37" s="2" t="s">
        <v>2777</v>
      </c>
      <c r="S37" s="2">
        <v>150</v>
      </c>
      <c r="T37" s="6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7">
      <c r="A38" s="2" t="s">
        <v>42</v>
      </c>
      <c r="B38" s="2" t="s">
        <v>1566</v>
      </c>
      <c r="C38" s="2">
        <v>150</v>
      </c>
      <c r="D38" s="11"/>
      <c r="E38" s="2" t="s">
        <v>42</v>
      </c>
      <c r="F38" s="2" t="s">
        <v>2821</v>
      </c>
      <c r="G38" s="2">
        <v>150</v>
      </c>
      <c r="H38" s="11"/>
      <c r="I38" s="2" t="s">
        <v>42</v>
      </c>
      <c r="J38" s="2" t="s">
        <v>2817</v>
      </c>
      <c r="K38" s="25">
        <v>155</v>
      </c>
      <c r="L38" s="11"/>
      <c r="M38" s="2" t="s">
        <v>42</v>
      </c>
      <c r="N38" s="2" t="s">
        <v>1293</v>
      </c>
      <c r="O38" s="2">
        <v>145</v>
      </c>
      <c r="P38" s="11"/>
      <c r="Q38" s="2" t="s">
        <v>42</v>
      </c>
      <c r="R38" s="2" t="s">
        <v>292</v>
      </c>
      <c r="S38" s="2">
        <v>150</v>
      </c>
      <c r="T38" s="6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17">
      <c r="A39" s="2" t="s">
        <v>57</v>
      </c>
      <c r="B39" s="2"/>
      <c r="C39" s="2"/>
      <c r="D39" s="11"/>
      <c r="E39" s="2" t="s">
        <v>57</v>
      </c>
      <c r="F39" s="2"/>
      <c r="G39" s="2"/>
      <c r="H39" s="11"/>
      <c r="I39" s="2" t="s">
        <v>57</v>
      </c>
      <c r="J39" s="2"/>
      <c r="K39" s="2"/>
      <c r="L39" s="11"/>
      <c r="M39" s="2" t="s">
        <v>57</v>
      </c>
      <c r="N39" s="2"/>
      <c r="O39" s="2"/>
      <c r="P39" s="11"/>
      <c r="Q39" s="2" t="s">
        <v>57</v>
      </c>
      <c r="R39" s="2"/>
      <c r="S39" s="2"/>
      <c r="T39" s="6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17">
      <c r="A40" s="2" t="s">
        <v>58</v>
      </c>
      <c r="B40" s="12" t="s">
        <v>2428</v>
      </c>
      <c r="C40" s="2">
        <v>145</v>
      </c>
      <c r="D40" s="11"/>
      <c r="E40" s="2" t="s">
        <v>58</v>
      </c>
      <c r="F40" s="2" t="s">
        <v>2822</v>
      </c>
      <c r="G40" s="2">
        <v>140</v>
      </c>
      <c r="H40" s="11"/>
      <c r="I40" s="2" t="s">
        <v>58</v>
      </c>
      <c r="J40" s="2" t="s">
        <v>2517</v>
      </c>
      <c r="K40" s="2">
        <v>145</v>
      </c>
      <c r="L40" s="11"/>
      <c r="M40" s="2" t="s">
        <v>58</v>
      </c>
      <c r="N40" s="2" t="s">
        <v>1293</v>
      </c>
      <c r="O40" s="2">
        <v>145</v>
      </c>
      <c r="P40" s="11"/>
      <c r="Q40" s="21" t="s">
        <v>58</v>
      </c>
      <c r="R40" s="4" t="s">
        <v>2585</v>
      </c>
      <c r="S40" s="2">
        <v>140</v>
      </c>
      <c r="T40" s="6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 ht="17">
      <c r="A41" s="21" t="s">
        <v>43</v>
      </c>
      <c r="B41" s="2" t="s">
        <v>691</v>
      </c>
      <c r="C41" s="2">
        <v>140</v>
      </c>
      <c r="D41" s="11"/>
      <c r="E41" s="2" t="s">
        <v>43</v>
      </c>
      <c r="F41" s="5" t="s">
        <v>55</v>
      </c>
      <c r="G41" s="2"/>
      <c r="H41" s="11"/>
      <c r="I41" s="2" t="s">
        <v>43</v>
      </c>
      <c r="J41" s="2" t="s">
        <v>2823</v>
      </c>
      <c r="K41" s="2">
        <v>140</v>
      </c>
      <c r="L41" s="11"/>
      <c r="M41" s="2" t="s">
        <v>43</v>
      </c>
      <c r="N41" s="2" t="s">
        <v>2824</v>
      </c>
      <c r="O41" s="25">
        <v>180</v>
      </c>
      <c r="P41" s="11"/>
      <c r="Q41" s="2" t="s">
        <v>43</v>
      </c>
      <c r="R41" s="2" t="s">
        <v>2825</v>
      </c>
      <c r="S41" s="2">
        <v>135</v>
      </c>
      <c r="T41" s="6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17">
      <c r="A42" s="126"/>
      <c r="B42" s="12"/>
      <c r="C42" s="12"/>
      <c r="D42" s="11"/>
      <c r="E42" s="12"/>
      <c r="F42" s="6"/>
      <c r="G42" s="12"/>
      <c r="H42" s="11"/>
      <c r="I42" s="12"/>
      <c r="J42" s="12"/>
      <c r="K42" s="12"/>
      <c r="L42" s="11"/>
      <c r="M42" s="2" t="s">
        <v>60</v>
      </c>
      <c r="N42" s="2" t="s">
        <v>1293</v>
      </c>
      <c r="O42" s="2">
        <v>145</v>
      </c>
      <c r="P42" s="11"/>
      <c r="Q42" s="2" t="s">
        <v>60</v>
      </c>
      <c r="R42" s="8" t="s">
        <v>2585</v>
      </c>
      <c r="S42" s="2">
        <v>140</v>
      </c>
      <c r="T42" s="6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15.75" customHeight="1">
      <c r="A43" s="12" t="s">
        <v>37</v>
      </c>
      <c r="B43" s="12"/>
      <c r="C43" s="12">
        <f>SUM((C1:C41))</f>
        <v>2940</v>
      </c>
      <c r="D43" s="12"/>
      <c r="E43" s="12" t="s">
        <v>37</v>
      </c>
      <c r="F43" s="12"/>
      <c r="G43" s="12">
        <f>SUM((G1:G41))</f>
        <v>2885</v>
      </c>
      <c r="H43" s="12"/>
      <c r="I43" s="12" t="s">
        <v>37</v>
      </c>
      <c r="J43" s="12"/>
      <c r="K43" s="12">
        <f>SUM((K1:K41))</f>
        <v>3373</v>
      </c>
      <c r="L43" s="12"/>
      <c r="M43" s="12" t="s">
        <v>37</v>
      </c>
      <c r="N43" s="12"/>
      <c r="O43" s="12">
        <f>SUM((O1:O42))</f>
        <v>3080</v>
      </c>
      <c r="P43" s="12"/>
      <c r="Q43" s="12" t="s">
        <v>37</v>
      </c>
      <c r="R43" s="12"/>
      <c r="S43" s="12">
        <f>SUM((S1:S41))</f>
        <v>2860</v>
      </c>
      <c r="T43" s="6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15.75" customHeight="1">
      <c r="A44" s="12" t="s">
        <v>38</v>
      </c>
      <c r="B44" s="12"/>
      <c r="C44" s="12">
        <v>2940</v>
      </c>
      <c r="D44" s="12"/>
      <c r="E44" s="12" t="s">
        <v>38</v>
      </c>
      <c r="F44" s="12"/>
      <c r="G44" s="12">
        <v>2885</v>
      </c>
      <c r="H44" s="12"/>
      <c r="I44" s="12" t="s">
        <v>38</v>
      </c>
      <c r="J44" s="12"/>
      <c r="K44" s="12">
        <v>3367</v>
      </c>
      <c r="L44" s="12"/>
      <c r="M44" s="12" t="s">
        <v>38</v>
      </c>
      <c r="N44" s="12"/>
      <c r="O44" s="12">
        <v>3035</v>
      </c>
      <c r="P44" s="12"/>
      <c r="Q44" s="12" t="s">
        <v>38</v>
      </c>
      <c r="R44" s="12"/>
      <c r="S44" s="12">
        <v>2880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15.75" customHeight="1">
      <c r="A45" s="12" t="s">
        <v>39</v>
      </c>
      <c r="B45" s="12"/>
      <c r="C45" s="12">
        <f>SUMIF(C3:C41, "&gt;150")-COUNTIF(C3:C41, "&gt;150")*150</f>
        <v>45</v>
      </c>
      <c r="D45" s="12"/>
      <c r="E45" s="12" t="s">
        <v>39</v>
      </c>
      <c r="F45" s="12"/>
      <c r="G45" s="12">
        <f>SUMIF(G3:G41, "&gt;150")-COUNTIF(G3:G41, "&gt;150")*150</f>
        <v>25</v>
      </c>
      <c r="H45" s="12"/>
      <c r="I45" s="12" t="s">
        <v>39</v>
      </c>
      <c r="J45" s="12"/>
      <c r="K45" s="12">
        <f>SUMIF(K3:K41, "&gt;150")-COUNTIF(K3:K41, "&gt;150")*150</f>
        <v>178</v>
      </c>
      <c r="L45" s="12"/>
      <c r="M45" s="12" t="s">
        <v>39</v>
      </c>
      <c r="N45" s="12"/>
      <c r="O45" s="12">
        <f>SUMIF(O3:O41, "&gt;150")-COUNTIF(O3:O41, "&gt;150")*150</f>
        <v>165</v>
      </c>
      <c r="P45" s="12"/>
      <c r="Q45" s="12" t="s">
        <v>39</v>
      </c>
      <c r="R45" s="12"/>
      <c r="S45" s="12">
        <f>SUMIF(S3:S41, "&gt;150")-COUNTIF(S3:S41, "&gt;150")*150</f>
        <v>115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15.75" customHeight="1">
      <c r="A46" s="12" t="s">
        <v>40</v>
      </c>
      <c r="B46" s="12"/>
      <c r="C46" s="12">
        <f>C44-C45</f>
        <v>2895</v>
      </c>
      <c r="D46" s="12"/>
      <c r="E46" s="12" t="s">
        <v>40</v>
      </c>
      <c r="F46" s="12"/>
      <c r="G46" s="12">
        <f>G44-G45</f>
        <v>2860</v>
      </c>
      <c r="H46" s="12"/>
      <c r="I46" s="12" t="s">
        <v>40</v>
      </c>
      <c r="J46" s="12"/>
      <c r="K46" s="12">
        <f>K44-K45</f>
        <v>3189</v>
      </c>
      <c r="L46" s="12"/>
      <c r="M46" s="12" t="s">
        <v>40</v>
      </c>
      <c r="N46" s="12"/>
      <c r="O46" s="12">
        <f>O44-O45</f>
        <v>2870</v>
      </c>
      <c r="P46" s="12"/>
      <c r="Q46" s="12" t="s">
        <v>40</v>
      </c>
      <c r="R46" s="12"/>
      <c r="S46" s="12">
        <f>S44-S45</f>
        <v>2765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1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1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1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1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1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1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1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1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1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1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1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 ht="1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1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1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 ht="1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1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1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1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1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1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1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1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 ht="1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1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1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1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1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1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1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1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1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1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1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1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1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1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1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1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1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1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1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 ht="1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1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1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 ht="1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1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1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1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1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1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1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1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1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 ht="1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 ht="1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 ht="1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1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1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1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1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1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1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1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1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1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1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 ht="1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 ht="1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 ht="1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 ht="1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1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1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1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 ht="1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1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1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 ht="1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1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 ht="1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1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 ht="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 ht="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 ht="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spans="1:30" ht="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spans="1:30" ht="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spans="1:30" ht="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spans="1:30" ht="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spans="1:30" ht="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spans="1:30" ht="1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spans="1:30" ht="1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spans="1:30" ht="1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spans="1:30" ht="1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spans="1:30" ht="1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spans="1:30" ht="1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spans="1:30" ht="1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spans="1:30" ht="1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 ht="1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 ht="1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 ht="1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 ht="1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spans="1:30" ht="1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spans="1:30" ht="1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spans="1:30" ht="1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spans="1:30" ht="1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spans="1:30" ht="1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spans="1:30" ht="1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spans="1:30" ht="1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spans="1:30" ht="1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spans="1:30" ht="1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spans="1:30" ht="1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spans="1:30" ht="1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spans="1:30" ht="1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spans="1:30" ht="1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spans="1:30" ht="1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spans="1:30" ht="1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spans="1:30" ht="1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spans="1:30" ht="1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spans="1:30" ht="1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spans="1:30" ht="1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spans="1:30" ht="1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spans="1:30" ht="1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spans="1:30" ht="1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spans="1:30" ht="1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spans="1:30" ht="1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spans="1:30" ht="1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spans="1:30" ht="1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spans="1:30" ht="1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spans="1:30" ht="1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spans="1:30" ht="1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spans="1:30" ht="1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spans="1:30" ht="1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spans="1:30" ht="1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spans="1:30" ht="1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spans="1:30" ht="1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spans="1:30" ht="1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0" ht="1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spans="1:30" ht="1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spans="1:30" ht="1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spans="1:30" ht="1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spans="1:30" ht="1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spans="1:30" ht="1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spans="1:30" ht="1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spans="1:30" ht="1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spans="1:30" ht="1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spans="1:30" ht="1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spans="1:30" ht="1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spans="1:30" ht="1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spans="1:30" ht="1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spans="1:30" ht="1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spans="1:30" ht="1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spans="1:30" ht="1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spans="1:30" ht="1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spans="1:30" ht="1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spans="1:30" ht="1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spans="1:30" ht="1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spans="1:30" ht="1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spans="1:30" ht="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spans="1:30" ht="1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spans="1:30" ht="1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spans="1:30" ht="1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spans="1:30" ht="1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spans="1:30" ht="1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spans="1:30" ht="1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spans="1:30" ht="1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spans="1:30" ht="1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spans="1:30" ht="1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spans="1:30" ht="1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spans="1:30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spans="1:30" ht="1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spans="1:30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spans="1:30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spans="1:30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spans="1:30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spans="1:30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spans="1:30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spans="1:30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spans="1:30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spans="1:30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spans="1:30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spans="1:30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spans="1:30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spans="1:30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spans="1:30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spans="1:30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spans="1:30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spans="1:30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spans="1:30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spans="1:30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spans="1:30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spans="1:30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spans="1:30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spans="1:30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spans="1:30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spans="1:30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spans="1:30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spans="1:30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spans="1:30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spans="1:30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spans="1:30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spans="1:30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spans="1:30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spans="1:30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spans="1:30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spans="1:30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spans="1:30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spans="1:30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spans="1:30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spans="1:30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spans="1:30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spans="1:30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spans="1:30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spans="1:30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spans="1:30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spans="1:30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spans="1:30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spans="1:30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spans="1:30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spans="1:30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spans="1:30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spans="1:30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spans="1:30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spans="1:30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spans="1:30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spans="1:30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spans="1:30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spans="1:30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spans="1:30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spans="1:30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spans="1:30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spans="1:30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spans="1:30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spans="1:30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spans="1:30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spans="1:30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spans="1:30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spans="1:30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spans="1:30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spans="1:30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spans="1:30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spans="1:30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spans="1:30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spans="1:30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spans="1:30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spans="1:30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spans="1:30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spans="1:30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spans="1:30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spans="1:30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spans="1:30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spans="1:30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spans="1:30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spans="1:30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spans="1:30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spans="1:30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spans="1:30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spans="1:30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spans="1:30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spans="1:30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spans="1:30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spans="1:30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spans="1:30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spans="1:30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spans="1:30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spans="1:30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spans="1:30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spans="1:30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spans="1:30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spans="1:30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spans="1:30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spans="1:30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spans="1:30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spans="1:30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spans="1:30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spans="1:30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spans="1:30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spans="1:30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spans="1:30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spans="1:30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spans="1:30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spans="1:30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spans="1:30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spans="1:30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spans="1:30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spans="1:30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spans="1:30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spans="1:30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spans="1:30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spans="1:30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spans="1:30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spans="1:30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spans="1:30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spans="1:30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spans="1:30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spans="1:30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spans="1:30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spans="1:30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spans="1:30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spans="1:30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spans="1:30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spans="1:30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spans="1:30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spans="1:30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spans="1:30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spans="1:30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spans="1:30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spans="1:30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spans="1:30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spans="1:30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spans="1:30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spans="1:30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spans="1:30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spans="1:30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spans="1:30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spans="1:30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spans="1:30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spans="1:30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spans="1:30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spans="1:30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spans="1:30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spans="1:30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spans="1:30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spans="1:30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spans="1:30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spans="1:30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spans="1:30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spans="1:30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spans="1:30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spans="1:30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spans="1:30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spans="1:30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spans="1:30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spans="1:30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spans="1:30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spans="1:30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spans="1:30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spans="1:30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spans="1:30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spans="1:30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spans="1:30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spans="1:30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spans="1:30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spans="1:30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spans="1:30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spans="1:30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spans="1:30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spans="1:30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spans="1:30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spans="1:30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spans="1:30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spans="1:30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spans="1:30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spans="1:30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spans="1:30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spans="1:30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spans="1:30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spans="1:30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spans="1:30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spans="1:30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spans="1:30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spans="1:30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spans="1:30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spans="1:30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spans="1:30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spans="1:30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spans="1:30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spans="1:30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spans="1:30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spans="1:30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spans="1:30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spans="1:30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spans="1:30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spans="1:30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spans="1:30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spans="1:30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spans="1:30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spans="1:30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spans="1:30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spans="1:30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spans="1:30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spans="1:30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spans="1:30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spans="1:30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spans="1:30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spans="1:30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spans="1:30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spans="1:30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spans="1:30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spans="1:30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spans="1:30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spans="1:30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spans="1:30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spans="1:30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spans="1:30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spans="1:30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spans="1:30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spans="1:30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spans="1:30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spans="1:30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spans="1:30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spans="1:30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spans="1:30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spans="1:30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spans="1:30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spans="1:30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spans="1:30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spans="1:30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spans="1:30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spans="1:30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spans="1:30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spans="1:30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spans="1:30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spans="1:30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spans="1:30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spans="1:30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spans="1:30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spans="1:30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spans="1:30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spans="1:30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spans="1:30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spans="1:30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spans="1:30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spans="1:30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spans="1:30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spans="1:30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spans="1:30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spans="1:30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spans="1:30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spans="1:30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spans="1:30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spans="1:30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spans="1:30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spans="1:30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spans="1:30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spans="1:30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spans="1:30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spans="1:30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spans="1:30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spans="1:30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spans="1:30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spans="1:30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spans="1:30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spans="1:30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spans="1:30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spans="1:30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spans="1:30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spans="1:30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spans="1:30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spans="1:30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spans="1:30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spans="1:30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spans="1:30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spans="1:30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spans="1:30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spans="1:30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spans="1:30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spans="1:30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spans="1:30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spans="1:30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spans="1:30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spans="1:30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spans="1:30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spans="1:30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spans="1:30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spans="1:30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spans="1:30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spans="1:30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spans="1:30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spans="1:30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spans="1:30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spans="1:30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spans="1:30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spans="1:30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spans="1:30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spans="1:30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spans="1:30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spans="1:30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spans="1:30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spans="1:30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spans="1:30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spans="1:30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spans="1:30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spans="1:30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spans="1:30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spans="1:30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spans="1:30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spans="1:30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spans="1:30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spans="1:30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spans="1:30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spans="1:30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spans="1:30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spans="1:30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spans="1:30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spans="1:30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spans="1:30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spans="1:30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spans="1:30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spans="1:30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spans="1:30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spans="1:30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spans="1:30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spans="1:30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spans="1:30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spans="1:30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spans="1:30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spans="1:30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spans="1:30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spans="1:30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spans="1:30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spans="1:30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spans="1:30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spans="1:30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spans="1:30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spans="1:30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spans="1:30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spans="1:30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spans="1:30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spans="1:30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spans="1:30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spans="1:30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spans="1:30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spans="1:30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spans="1:30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spans="1:30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spans="1:30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spans="1:30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spans="1:30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spans="1:30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spans="1:30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spans="1:30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spans="1:30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spans="1:30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spans="1:30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spans="1:30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spans="1:30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spans="1:30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spans="1:30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spans="1:30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spans="1:30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spans="1:30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spans="1:30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spans="1:30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spans="1:30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spans="1:30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spans="1:30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spans="1:30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spans="1:30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spans="1:30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spans="1:30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spans="1:30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spans="1:30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spans="1:30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spans="1:30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spans="1:30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spans="1:30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spans="1:30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spans="1:30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spans="1:30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spans="1:30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spans="1:30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spans="1:30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spans="1:30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spans="1:30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spans="1:30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spans="1:30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spans="1:30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spans="1:30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spans="1:30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spans="1:30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spans="1:30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spans="1:30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spans="1:30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spans="1:30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spans="1:30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spans="1:30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spans="1:30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spans="1:30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spans="1:30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spans="1:30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spans="1:30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spans="1:30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spans="1:30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spans="1:30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spans="1:30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spans="1:30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spans="1:30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spans="1:30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spans="1:30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spans="1:30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spans="1:30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spans="1:30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spans="1:30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spans="1:30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spans="1:30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spans="1:30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spans="1:30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spans="1:30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spans="1:30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spans="1:30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spans="1:30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spans="1:30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spans="1:30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spans="1:30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spans="1:30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spans="1:30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spans="1:30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spans="1:30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spans="1:30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spans="1:30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spans="1:30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spans="1:30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spans="1:30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spans="1:30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spans="1:30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spans="1:30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spans="1:30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spans="1:30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spans="1:30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spans="1:30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spans="1:30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spans="1:30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spans="1:30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spans="1:30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spans="1:30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spans="1:30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spans="1:30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spans="1:30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spans="1:30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spans="1:30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spans="1:30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spans="1:30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spans="1:30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spans="1:30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spans="1:30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spans="1:30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spans="1:30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spans="1:30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spans="1:30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spans="1:30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spans="1:30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spans="1:30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spans="1:30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spans="1:30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spans="1:30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spans="1:30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spans="1:30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spans="1:30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spans="1:30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spans="1:30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spans="1:30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spans="1:30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spans="1:30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spans="1:30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spans="1:30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spans="1:30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spans="1:30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spans="1:30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spans="1:30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spans="1:30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spans="1:30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spans="1:30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spans="1:30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spans="1:30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spans="1:30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spans="1:30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spans="1:30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spans="1:30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spans="1:30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spans="1:30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spans="1:30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spans="1:30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spans="1:30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spans="1:30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spans="1:30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spans="1:30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spans="1:30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spans="1:30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spans="1:30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spans="1:30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spans="1:30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spans="1:30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spans="1:30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spans="1:30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spans="1:30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spans="1:30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spans="1:30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spans="1:30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spans="1:30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spans="1:30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spans="1:30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spans="1:30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spans="1:30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spans="1:30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spans="1:30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spans="1:30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spans="1:30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spans="1:30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spans="1:30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spans="1:30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spans="1:30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spans="1:30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spans="1:30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spans="1:30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spans="1:30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spans="1:30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spans="1:30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spans="1:30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spans="1:30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spans="1:30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spans="1:30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spans="1:30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spans="1:30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spans="1:30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spans="1:30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spans="1:30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spans="1:30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spans="1:30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spans="1:30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spans="1:30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spans="1:30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spans="1:30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spans="1:30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spans="1:30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spans="1:30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spans="1:30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spans="1:30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spans="1:30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spans="1:30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spans="1:30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spans="1:30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 spans="1:30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 spans="1:30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 spans="1:30" ht="1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 spans="1:30" ht="13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 spans="1:30" ht="1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  <row r="1006" spans="1:30" ht="1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</row>
    <row r="1007" spans="1:30" ht="1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</row>
    <row r="1008" spans="1:30" ht="1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</row>
    <row r="1009" spans="1:30" ht="1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</row>
    <row r="1010" spans="1:30" ht="1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</row>
    <row r="1011" spans="1:30" ht="1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</row>
  </sheetData>
  <mergeCells count="15">
    <mergeCell ref="Q1:Q2"/>
    <mergeCell ref="R1:S1"/>
    <mergeCell ref="U1:V1"/>
    <mergeCell ref="A1:A2"/>
    <mergeCell ref="B1:C1"/>
    <mergeCell ref="D1:D36"/>
    <mergeCell ref="E1:E2"/>
    <mergeCell ref="F1:G1"/>
    <mergeCell ref="H1:H36"/>
    <mergeCell ref="I1:I2"/>
    <mergeCell ref="J1:K1"/>
    <mergeCell ref="L1:L36"/>
    <mergeCell ref="M1:M2"/>
    <mergeCell ref="N1:O1"/>
    <mergeCell ref="P1:P36"/>
  </mergeCells>
  <phoneticPr fontId="73" type="noConversion"/>
  <conditionalFormatting sqref="K3 K22">
    <cfRule type="cellIs" dxfId="1" priority="1" operator="greaterThan">
      <formula>150</formula>
    </cfRule>
  </conditionalFormatting>
  <conditionalFormatting sqref="K3:K45 C3:C30 G3:G45 O3:O45 S3:S45 C32:C45">
    <cfRule type="cellIs" dxfId="0" priority="2" operator="greaterThan">
      <formula>150</formula>
    </cfRule>
  </conditionalFormatting>
  <hyperlinks>
    <hyperlink ref="B2" r:id="rId1" xr:uid="{00000000-0004-0000-3500-000000000000}"/>
    <hyperlink ref="F2" r:id="rId2" xr:uid="{00000000-0004-0000-3500-000001000000}"/>
    <hyperlink ref="J2" r:id="rId3" xr:uid="{00000000-0004-0000-3500-000002000000}"/>
    <hyperlink ref="N2" r:id="rId4" xr:uid="{00000000-0004-0000-3500-000003000000}"/>
    <hyperlink ref="R2" r:id="rId5" display="https://scontent-nrt1-2.xx.fbcdn.net/v/t39.30808-6/539018133_763484509764206_747925551066375094_n.jpg?_nc_cat=100&amp;ccb=1-7&amp;_nc_sid=833d8c&amp;_nc_ohc=1Q1VLs1gNRQQ7kNvwFujHQe&amp;_nc_oc=AdnQKvvKIm79EbQw3h8KRivSh2Me8WhlGgf2ZSTnF1FomyA5P0s39Ei_S503vHR7rq0&amp;_nc_zt=23&amp;_nc_ht=scontent-nrt1-2.xx&amp;_nc_gid=oFVhHd6dAgNVcP8H_VQa6A&amp;oh=00_Afh9LYDF9h6MqD9rxR_7nmGlyIng-qNrHF6k5VEyx9YHOQ&amp;oe=691C89E7" xr:uid="{00000000-0004-0000-3500-000004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2025128-1212</vt:lpstr>
      <vt:lpstr>2025121-125</vt:lpstr>
      <vt:lpstr>20251124-1128</vt:lpstr>
      <vt:lpstr>202516~110</vt:lpstr>
      <vt:lpstr>2025113~117</vt:lpstr>
      <vt:lpstr>2025120~124</vt:lpstr>
      <vt:lpstr>202523~27</vt:lpstr>
      <vt:lpstr>2025210-214</vt:lpstr>
      <vt:lpstr>2025217-221</vt:lpstr>
      <vt:lpstr>2025224-227</vt:lpstr>
      <vt:lpstr>202533-37</vt:lpstr>
      <vt:lpstr>2025310-314</vt:lpstr>
      <vt:lpstr>2025317-321</vt:lpstr>
      <vt:lpstr>2025324-328</vt:lpstr>
      <vt:lpstr>2025331-43</vt:lpstr>
      <vt:lpstr>202547-411</vt:lpstr>
      <vt:lpstr>2025414-418</vt:lpstr>
      <vt:lpstr>2025421-425</vt:lpstr>
      <vt:lpstr>2025428-52</vt:lpstr>
      <vt:lpstr>202555-59</vt:lpstr>
      <vt:lpstr>2025512-516</vt:lpstr>
      <vt:lpstr>2025519-523</vt:lpstr>
      <vt:lpstr>2025526-530</vt:lpstr>
      <vt:lpstr>202562-66</vt:lpstr>
      <vt:lpstr>202569-613</vt:lpstr>
      <vt:lpstr>2025616-620</vt:lpstr>
      <vt:lpstr>2025623-627</vt:lpstr>
      <vt:lpstr>2025630-74</vt:lpstr>
      <vt:lpstr>202577-711</vt:lpstr>
      <vt:lpstr>2025714-718</vt:lpstr>
      <vt:lpstr>2025721-725</vt:lpstr>
      <vt:lpstr>2025728-81</vt:lpstr>
      <vt:lpstr>202584-88</vt:lpstr>
      <vt:lpstr>2025811-815</vt:lpstr>
      <vt:lpstr>2025818-822</vt:lpstr>
      <vt:lpstr>2025825-829</vt:lpstr>
      <vt:lpstr>202591-95</vt:lpstr>
      <vt:lpstr>202598-912</vt:lpstr>
      <vt:lpstr>2025915-919</vt:lpstr>
      <vt:lpstr>2025922-926</vt:lpstr>
      <vt:lpstr>2025929-103</vt:lpstr>
      <vt:lpstr>2025106-1010</vt:lpstr>
      <vt:lpstr>20251013-1017</vt:lpstr>
      <vt:lpstr>20251020-1024</vt:lpstr>
      <vt:lpstr>20251027-1031</vt:lpstr>
      <vt:lpstr>2025113-117</vt:lpstr>
      <vt:lpstr>20251110-1114</vt:lpstr>
      <vt:lpstr>20251117-1121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聖凱 翁</cp:lastModifiedBy>
  <dcterms:modified xsi:type="dcterms:W3CDTF">2025-12-16T18:51:07Z</dcterms:modified>
</cp:coreProperties>
</file>