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8A8555FA-768E-4998-B58D-F1ED1EFB6AE2}" xr6:coauthVersionLast="47" xr6:coauthVersionMax="47" xr10:uidLastSave="{00000000-0000-0000-0000-000000000000}"/>
  <bookViews>
    <workbookView xWindow="6870" yWindow="2310" windowWidth="20010" windowHeight="14235" tabRatio="750" firstSheet="9" activeTab="11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6" l="1"/>
  <c r="D17" i="16"/>
  <c r="F151" i="16"/>
  <c r="F150" i="16"/>
  <c r="G150" i="16" s="1"/>
  <c r="G151" i="16" l="1"/>
  <c r="H151" i="16" s="1"/>
  <c r="D387" i="7"/>
  <c r="C387" i="7"/>
  <c r="Y386" i="7"/>
  <c r="X386" i="7"/>
  <c r="W386" i="7"/>
  <c r="V386" i="7"/>
  <c r="U386" i="7"/>
  <c r="O386" i="7"/>
  <c r="Y345" i="7"/>
  <c r="X345" i="7"/>
  <c r="W345" i="7"/>
  <c r="V345" i="7"/>
  <c r="U345" i="7"/>
  <c r="Y304" i="7"/>
  <c r="X304" i="7"/>
  <c r="W304" i="7"/>
  <c r="V304" i="7"/>
  <c r="U304" i="7"/>
  <c r="AB264" i="7"/>
  <c r="AB304" i="7" s="1"/>
  <c r="AB345" i="7" s="1"/>
  <c r="AB386" i="7" s="1"/>
  <c r="Y264" i="7"/>
  <c r="X264" i="7"/>
  <c r="W264" i="7"/>
  <c r="V264" i="7"/>
  <c r="U264" i="7"/>
  <c r="Y234" i="7"/>
  <c r="X234" i="7"/>
  <c r="W234" i="7"/>
  <c r="V234" i="7"/>
  <c r="U234" i="7"/>
  <c r="Y193" i="7"/>
  <c r="X193" i="7"/>
  <c r="W193" i="7"/>
  <c r="V193" i="7"/>
  <c r="U193" i="7"/>
  <c r="U194" i="7"/>
  <c r="V194" i="7"/>
  <c r="W194" i="7"/>
  <c r="X194" i="7"/>
  <c r="Y194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T386" i="7" s="1"/>
  <c r="S132" i="7"/>
  <c r="S264" i="7" s="1"/>
  <c r="S304" i="7" s="1"/>
  <c r="S345" i="7" s="1"/>
  <c r="S386" i="7" s="1"/>
  <c r="R132" i="7"/>
  <c r="R264" i="7" s="1"/>
  <c r="R304" i="7" s="1"/>
  <c r="R345" i="7" s="1"/>
  <c r="R386" i="7" s="1"/>
  <c r="Q132" i="7"/>
  <c r="Q264" i="7" s="1"/>
  <c r="Q304" i="7" s="1"/>
  <c r="Q345" i="7" s="1"/>
  <c r="Q386" i="7" s="1"/>
  <c r="P132" i="7"/>
  <c r="P264" i="7" s="1"/>
  <c r="P304" i="7" s="1"/>
  <c r="P345" i="7" s="1"/>
  <c r="P386" i="7" s="1"/>
  <c r="O132" i="7"/>
  <c r="O264" i="7" s="1"/>
  <c r="O304" i="7" s="1"/>
  <c r="O345" i="7" s="1"/>
  <c r="Y102" i="7"/>
  <c r="X102" i="7"/>
  <c r="W102" i="7"/>
  <c r="V102" i="7"/>
  <c r="U102" i="7"/>
  <c r="U132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0" i="7" l="1"/>
  <c r="X230" i="7"/>
  <c r="W230" i="7"/>
  <c r="V230" i="7"/>
  <c r="U230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U342" i="7"/>
  <c r="V342" i="7"/>
  <c r="W342" i="7"/>
  <c r="X342" i="7"/>
  <c r="Y342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5" i="7"/>
  <c r="X295" i="7" s="1"/>
  <c r="J292" i="7"/>
  <c r="X292" i="7" s="1"/>
  <c r="J288" i="7"/>
  <c r="X288" i="7" s="1"/>
  <c r="J287" i="7"/>
  <c r="X287" i="7" s="1"/>
  <c r="J281" i="7"/>
  <c r="X281" i="7" s="1"/>
  <c r="J278" i="7"/>
  <c r="X278" i="7" s="1"/>
  <c r="J274" i="7"/>
  <c r="X274" i="7" s="1"/>
  <c r="G295" i="7"/>
  <c r="V295" i="7" s="1"/>
  <c r="G281" i="7"/>
  <c r="V281" i="7" s="1"/>
  <c r="G277" i="7"/>
  <c r="V277" i="7" s="1"/>
  <c r="J308" i="7"/>
  <c r="X308" i="7" s="1"/>
  <c r="J307" i="7"/>
  <c r="X307" i="7" s="1"/>
  <c r="J306" i="7"/>
  <c r="X306" i="7" s="1"/>
  <c r="X297" i="7"/>
  <c r="X296" i="7"/>
  <c r="X294" i="7"/>
  <c r="X293" i="7"/>
  <c r="X289" i="7"/>
  <c r="X284" i="7"/>
  <c r="X280" i="7"/>
  <c r="X276" i="7"/>
  <c r="X273" i="7"/>
  <c r="G308" i="7"/>
  <c r="V308" i="7" s="1"/>
  <c r="V297" i="7"/>
  <c r="V296" i="7"/>
  <c r="V293" i="7"/>
  <c r="V292" i="7"/>
  <c r="V286" i="7"/>
  <c r="V284" i="7"/>
  <c r="V282" i="7"/>
  <c r="V279" i="7"/>
  <c r="V278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8" i="7"/>
  <c r="X291" i="7"/>
  <c r="X290" i="7"/>
  <c r="X286" i="7"/>
  <c r="X285" i="7"/>
  <c r="X283" i="7"/>
  <c r="X282" i="7"/>
  <c r="X279" i="7"/>
  <c r="X277" i="7"/>
  <c r="X275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303" i="7"/>
  <c r="V302" i="7"/>
  <c r="V301" i="7"/>
  <c r="V300" i="7"/>
  <c r="V299" i="7"/>
  <c r="V298" i="7"/>
  <c r="V294" i="7"/>
  <c r="V291" i="7"/>
  <c r="V290" i="7"/>
  <c r="V289" i="7"/>
  <c r="V288" i="7"/>
  <c r="V287" i="7"/>
  <c r="V285" i="7"/>
  <c r="V283" i="7"/>
  <c r="V280" i="7"/>
  <c r="V276" i="7"/>
  <c r="V275" i="7"/>
  <c r="V274" i="7"/>
  <c r="V273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D384" i="7" l="1"/>
  <c r="D385" i="7" s="1"/>
  <c r="C384" i="7"/>
  <c r="C385" i="7" s="1"/>
  <c r="D320" i="1"/>
  <c r="D321" i="1" s="1"/>
  <c r="D322" i="1" s="1"/>
  <c r="C320" i="1"/>
  <c r="C321" i="1" s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8" i="7" l="1"/>
  <c r="C389" i="7" s="1"/>
  <c r="C390" i="7" s="1"/>
  <c r="C391" i="7" s="1"/>
  <c r="C392" i="7" s="1"/>
  <c r="C386" i="7"/>
  <c r="D388" i="7"/>
  <c r="D389" i="7" s="1"/>
  <c r="D390" i="7" s="1"/>
  <c r="D391" i="7" s="1"/>
  <c r="D392" i="7" s="1"/>
  <c r="D386" i="7"/>
  <c r="Y394" i="7"/>
  <c r="Y351" i="7"/>
  <c r="Y350" i="7"/>
  <c r="Y349" i="7"/>
  <c r="Y348" i="7"/>
  <c r="Y347" i="7"/>
  <c r="Y346" i="7"/>
  <c r="Y343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3" i="7" l="1"/>
  <c r="C344" i="7" s="1"/>
  <c r="D343" i="7"/>
  <c r="D344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5" i="7" l="1"/>
  <c r="D346" i="7" s="1"/>
  <c r="D347" i="7" s="1"/>
  <c r="D348" i="7" s="1"/>
  <c r="D349" i="7" s="1"/>
  <c r="D350" i="7" s="1"/>
  <c r="D351" i="7" s="1"/>
  <c r="C345" i="7"/>
  <c r="C346" i="7" s="1"/>
  <c r="C347" i="7" s="1"/>
  <c r="C348" i="7" s="1"/>
  <c r="C349" i="7" s="1"/>
  <c r="C350" i="7" s="1"/>
  <c r="C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6" i="7"/>
  <c r="D304" i="7" l="1"/>
  <c r="D305" i="7" s="1"/>
  <c r="D306" i="7" s="1"/>
  <c r="D307" i="7" s="1"/>
  <c r="D308" i="7" s="1"/>
  <c r="D309" i="7" s="1"/>
  <c r="D310" i="7" s="1"/>
  <c r="C304" i="7"/>
  <c r="C305" i="7" s="1"/>
  <c r="C306" i="7" s="1"/>
  <c r="C307" i="7" s="1"/>
  <c r="C308" i="7" s="1"/>
  <c r="C309" i="7" s="1"/>
  <c r="C310" i="7" s="1"/>
  <c r="AB342" i="7"/>
  <c r="AB383" i="7" s="1"/>
  <c r="AA288" i="1"/>
  <c r="AA319" i="1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P129" i="7"/>
  <c r="P261" i="7" s="1"/>
  <c r="P301" i="7" s="1"/>
  <c r="Q129" i="7"/>
  <c r="Q261" i="7" s="1"/>
  <c r="Q301" i="7" s="1"/>
  <c r="R129" i="7"/>
  <c r="R261" i="7" s="1"/>
  <c r="R301" i="7" s="1"/>
  <c r="S129" i="7"/>
  <c r="S261" i="7" s="1"/>
  <c r="S301" i="7" s="1"/>
  <c r="T129" i="7"/>
  <c r="T261" i="7" s="1"/>
  <c r="T301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4" i="7" l="1"/>
  <c r="C265" i="7" s="1"/>
  <c r="C266" i="7" s="1"/>
  <c r="D264" i="7"/>
  <c r="D265" i="7" s="1"/>
  <c r="D266" i="7" s="1"/>
  <c r="O342" i="7"/>
  <c r="O383" i="7" s="1"/>
  <c r="R342" i="7"/>
  <c r="R383" i="7" s="1"/>
  <c r="S342" i="7"/>
  <c r="S383" i="7" s="1"/>
  <c r="Q342" i="7"/>
  <c r="Q383" i="7" s="1"/>
  <c r="T342" i="7"/>
  <c r="T383" i="7" s="1"/>
  <c r="P342" i="7"/>
  <c r="P383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3" i="7" l="1"/>
  <c r="C194" i="7" s="1"/>
  <c r="C195" i="7" s="1"/>
  <c r="C196" i="7" s="1"/>
  <c r="C197" i="7" s="1"/>
  <c r="C198" i="7" s="1"/>
  <c r="C199" i="7" s="1"/>
  <c r="C232" i="7"/>
  <c r="C233" i="7" s="1"/>
  <c r="D232" i="7"/>
  <c r="D233" i="7" s="1"/>
  <c r="C204" i="1"/>
  <c r="C205" i="1" s="1"/>
  <c r="C206" i="1" s="1"/>
  <c r="D267" i="7"/>
  <c r="D268" i="7" s="1"/>
  <c r="D269" i="7" s="1"/>
  <c r="D270" i="7" s="1"/>
  <c r="C267" i="7"/>
  <c r="C268" i="7" s="1"/>
  <c r="C269" i="7" s="1"/>
  <c r="C270" i="7" s="1"/>
  <c r="T267" i="1"/>
  <c r="T298" i="1" s="1"/>
  <c r="S237" i="1"/>
  <c r="S267" i="1" s="1"/>
  <c r="S298" i="1" s="1"/>
  <c r="C130" i="7"/>
  <c r="C131" i="7" s="1"/>
  <c r="D130" i="7"/>
  <c r="D131" i="7" s="1"/>
  <c r="C96" i="7"/>
  <c r="C97" i="7" s="1"/>
  <c r="C98" i="7" s="1"/>
  <c r="C99" i="7" s="1"/>
  <c r="C100" i="7" s="1"/>
  <c r="C101" i="7" s="1"/>
  <c r="C160" i="7"/>
  <c r="D234" i="7" l="1"/>
  <c r="D235" i="7" s="1"/>
  <c r="D236" i="7" s="1"/>
  <c r="D237" i="7" s="1"/>
  <c r="D238" i="7" s="1"/>
  <c r="D239" i="7" s="1"/>
  <c r="D240" i="7" s="1"/>
  <c r="C234" i="7"/>
  <c r="C235" i="7" s="1"/>
  <c r="C236" i="7" s="1"/>
  <c r="C237" i="7" s="1"/>
  <c r="C238" i="7" s="1"/>
  <c r="C239" i="7" s="1"/>
  <c r="C240" i="7" s="1"/>
  <c r="D132" i="7"/>
  <c r="D133" i="7" s="1"/>
  <c r="D134" i="7" s="1"/>
  <c r="D135" i="7" s="1"/>
  <c r="D136" i="7" s="1"/>
  <c r="D137" i="7" s="1"/>
  <c r="D138" i="7" s="1"/>
  <c r="C132" i="7"/>
  <c r="C133" i="7" s="1"/>
  <c r="C134" i="7" s="1"/>
  <c r="C135" i="7" s="1"/>
  <c r="C136" i="7" s="1"/>
  <c r="C137" i="7" s="1"/>
  <c r="C138" i="7" s="1"/>
  <c r="C102" i="7"/>
  <c r="C103" i="7" s="1"/>
  <c r="C161" i="7"/>
  <c r="C162" i="7" s="1"/>
  <c r="V91" i="1"/>
  <c r="U91" i="1"/>
  <c r="V90" i="1"/>
  <c r="U90" i="1"/>
  <c r="C163" i="7" l="1"/>
  <c r="C164" i="7" s="1"/>
  <c r="C165" i="7" s="1"/>
  <c r="C166" i="7" s="1"/>
  <c r="C167" i="7" s="1"/>
  <c r="C168" i="7" s="1"/>
  <c r="C169" i="7" s="1"/>
  <c r="C104" i="7"/>
  <c r="C105" i="7" s="1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3" i="7" l="1"/>
  <c r="D194" i="7" s="1"/>
  <c r="D195" i="7" s="1"/>
  <c r="D196" i="7" s="1"/>
  <c r="D197" i="7" s="1"/>
  <c r="D198" i="7" s="1"/>
  <c r="D199" i="7" s="1"/>
  <c r="D160" i="7"/>
  <c r="U98" i="7"/>
  <c r="U128" i="7" s="1"/>
  <c r="D161" i="7" l="1"/>
  <c r="D162" i="7" s="1"/>
  <c r="S110" i="7"/>
  <c r="S242" i="7" s="1"/>
  <c r="S272" i="7" s="1"/>
  <c r="S312" i="7" s="1"/>
  <c r="S353" i="7" s="1"/>
  <c r="D163" i="7" l="1"/>
  <c r="D164" i="7" s="1"/>
  <c r="D165" i="7" s="1"/>
  <c r="D166" i="7" s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G76" i="1"/>
  <c r="D102" i="7" l="1"/>
  <c r="D103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4" i="7"/>
  <c r="D105" i="7" s="1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<sst xmlns="http://schemas.openxmlformats.org/spreadsheetml/2006/main" count="7175" uniqueCount="1104">
  <si>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</si>
  <si>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</si>
  <si>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</si>
  <si>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</si>
  <si>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</si>
  <si>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</si>
  <si>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</si>
  <si>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</si>
  <si>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</si>
  <si>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</si>
  <si>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</si>
  <si>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</si>
  <si>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</si>
  <si>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</si>
  <si>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</si>
  <si>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</si>
  <si>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</si>
  <si>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</si>
  <si>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</si>
  <si>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</si>
  <si>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</si>
  <si>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</si>
  <si>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</si>
  <si>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</si>
  <si>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</si>
  <si>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</si>
  <si>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</si>
  <si>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</si>
  <si>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</si>
  <si>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</si>
  <si>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</si>
  <si>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</si>
  <si>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</si>
  <si>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</si>
  <si>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</si>
  <si>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</si>
  <si>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</si>
  <si>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</si>
  <si>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</si>
  <si>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</si>
  <si>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</si>
  <si>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</si>
  <si>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</si>
  <si>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</si>
  <si>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</si>
  <si>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</si>
  <si>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</si>
  <si>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</si>
  <si>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</si>
  <si>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</si>
  <si>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</si>
  <si>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</si>
  <si>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</si>
  <si>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</si>
  <si>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</si>
  <si>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</si>
  <si>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</si>
  <si>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</si>
  <si>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</si>
  <si>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</si>
  <si>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</si>
  <si>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</si>
  <si>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</si>
  <si>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</si>
  <si>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</si>
  <si>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</si>
  <si>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</si>
  <si>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</si>
  <si>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</si>
  <si>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</si>
  <si>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</si>
  <si>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</si>
  <si>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</si>
  <si>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</si>
  <si>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</si>
  <si>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</si>
  <si>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</si>
  <si>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</si>
  <si>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</si>
  <si>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</si>
  <si>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</si>
  <si>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</si>
  <si>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</si>
  <si>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</si>
  <si>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</si>
  <si>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</si>
  <si>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</si>
  <si>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</si>
  <si>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</si>
  <si>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</si>
  <si>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</si>
  <si>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</si>
  <si>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</si>
  <si>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</si>
  <si>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</si>
  <si>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</si>
  <si>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</si>
  <si>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</si>
  <si>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</si>
  <si>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</si>
  <si>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</si>
  <si>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</si>
  <si>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</si>
  <si>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</si>
  <si>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</si>
  <si>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</si>
  <si>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</si>
  <si>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</si>
  <si>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</si>
  <si>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</si>
  <si>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</si>
  <si>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</si>
  <si>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</si>
  <si>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</si>
  <si>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</si>
  <si>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</si>
  <si>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</si>
  <si>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</si>
  <si>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</si>
  <si>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</si>
  <si>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</si>
  <si>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</si>
  <si>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</si>
  <si>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</si>
  <si>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</si>
  <si>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</si>
  <si>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</si>
  <si>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</si>
  <si>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</si>
  <si>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</si>
  <si>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</si>
  <si>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</si>
  <si>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</si>
  <si>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</si>
  <si>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</si>
  <si>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</si>
  <si>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</si>
  <si>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</si>
  <si>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</si>
  <si>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</si>
  <si>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</si>
  <si>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</si>
  <si>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</si>
  <si>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</si>
  <si>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</si>
  <si>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</si>
  <si>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</si>
  <si>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</si>
  <si>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</si>
  <si>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</si>
  <si>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</si>
  <si>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</si>
  <si>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</si>
  <si>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</si>
  <si>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</si>
  <si>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</si>
  <si>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</si>
  <si>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</si>
  <si>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</si>
  <si>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</si>
  <si>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</si>
  <si>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</si>
  <si>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</si>
  <si>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</si>
  <si>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</si>
  <si>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</si>
  <si>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</si>
  <si>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</si>
  <si>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</si>
  <si>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</si>
  <si>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</si>
  <si>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</si>
  <si>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</si>
  <si>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</si>
  <si>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</si>
  <si>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</si>
  <si>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</si>
  <si>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</si>
  <si>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</si>
  <si>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</si>
  <si>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</si>
  <si>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</si>
  <si>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</si>
  <si>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</si>
  <si>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</si>
  <si>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</si>
  <si>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</si>
  <si>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</si>
  <si>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</si>
  <si>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</si>
  <si>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</si>
  <si>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</si>
  <si>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</si>
  <si>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</si>
  <si>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</si>
  <si>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</si>
  <si>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</si>
  <si>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</si>
  <si>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</si>
  <si>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</si>
  <si>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</si>
  <si>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</si>
  <si>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</si>
  <si>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</si>
  <si>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</si>
  <si>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</si>
  <si>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</si>
  <si>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</si>
  <si>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</si>
  <si>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</si>
  <si>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</si>
  <si>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</si>
  <si>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</si>
  <si>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</si>
  <si>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</si>
  <si>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</si>
  <si>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</si>
  <si>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</si>
  <si>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</si>
  <si>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</si>
  <si>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</si>
  <si>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</si>
  <si>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</si>
  <si>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</si>
  <si>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</si>
  <si>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</si>
  <si>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</si>
  <si>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</si>
  <si>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</si>
  <si>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</si>
  <si>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</si>
  <si>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</si>
  <si>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</si>
  <si>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</si>
  <si>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</si>
  <si>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</si>
  <si>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</si>
  <si>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</si>
  <si>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</si>
  <si>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</si>
  <si>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</si>
  <si>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</si>
  <si>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</si>
  <si>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</si>
  <si>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</si>
  <si>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</si>
  <si>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</si>
  <si>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</si>
  <si>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</si>
  <si>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</si>
  <si>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</si>
  <si>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</si>
  <si>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</si>
  <si>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</si>
  <si>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</si>
  <si>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</si>
  <si>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</si>
  <si>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</si>
  <si>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</si>
  <si>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</si>
  <si>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</si>
  <si>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</si>
  <si>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</si>
  <si>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</si>
  <si>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</si>
  <si>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</si>
  <si>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</si>
  <si>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</si>
  <si>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</si>
  <si>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</si>
  <si>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</si>
  <si>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</si>
  <si>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</si>
  <si>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</si>
  <si>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</si>
  <si>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</si>
  <si>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</si>
  <si>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</si>
  <si>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</si>
  <si>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</si>
  <si>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</si>
  <si>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</si>
  <si>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</si>
  <si>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</si>
  <si>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</si>
  <si>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</si>
  <si>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</si>
  <si>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</si>
  <si>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</si>
  <si>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</si>
  <si>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</si>
  <si>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</si>
  <si>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</si>
  <si>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</si>
  <si>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</si>
  <si>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</si>
  <si>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</si>
  <si>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</si>
  <si>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</si>
  <si>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</si>
  <si>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</si>
  <si>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</si>
  <si>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</si>
  <si>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</si>
  <si>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</si>
  <si>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</si>
  <si>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</si>
  <si>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</si>
  <si>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</si>
  <si>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</si>
  <si>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</si>
  <si>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</si>
  <si>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</si>
  <si>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</si>
  <si>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</si>
  <si>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</si>
  <si>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</si>
  <si>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</si>
  <si>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</si>
  <si>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</si>
  <si>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</si>
  <si>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</si>
  <si>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</si>
  <si>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</si>
  <si>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</si>
  <si>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</si>
  <si>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</si>
  <si>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</si>
  <si>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</si>
  <si>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</si>
  <si>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</si>
  <si>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</si>
  <si>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</si>
  <si>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</si>
  <si>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</si>
  <si>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</si>
  <si>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</si>
  <si>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</si>
  <si>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</si>
  <si>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</si>
  <si>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</si>
  <si>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</si>
  <si>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</si>
  <si>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</si>
  <si>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</si>
  <si>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</si>
  <si>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</si>
  <si>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</si>
  <si>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</si>
  <si>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</si>
  <si>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</si>
  <si>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</si>
  <si>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</si>
  <si>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</si>
  <si>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</si>
  <si>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</si>
  <si>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</si>
  <si>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</si>
  <si>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</si>
  <si>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</si>
  <si>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</si>
  <si>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</si>
  <si>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</si>
  <si>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</si>
  <si>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</si>
  <si>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</si>
  <si>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</si>
  <si>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</si>
  <si>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</si>
  <si>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</si>
  <si>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</si>
  <si>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</si>
  <si>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</si>
  <si>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</si>
  <si>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</si>
  <si>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</si>
  <si>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</si>
  <si>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</si>
  <si>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</si>
  <si>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</si>
  <si>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</si>
  <si>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</si>
  <si>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</si>
  <si>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</si>
  <si>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</si>
  <si>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</si>
  <si>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</si>
  <si>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</si>
  <si>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</si>
  <si>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</si>
  <si>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</si>
  <si>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</si>
  <si>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</si>
  <si>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</si>
  <si>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</si>
  <si>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</si>
  <si>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</si>
  <si>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</si>
  <si>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</si>
  <si>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</si>
  <si>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</si>
  <si>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</si>
  <si>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</si>
  <si>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</si>
  <si>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</si>
  <si>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</si>
  <si>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</si>
  <si>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</si>
  <si>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</si>
  <si>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</si>
  <si>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</si>
  <si>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</si>
  <si>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</si>
  <si>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</si>
  <si>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</si>
  <si>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</si>
  <si>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</si>
  <si>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</si>
  <si>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</si>
  <si>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</si>
  <si>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</si>
  <si>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</si>
  <si>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</si>
  <si>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</si>
  <si>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</si>
  <si>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</si>
  <si>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</si>
  <si>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</si>
  <si>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</si>
  <si>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</si>
  <si>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</si>
  <si>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</si>
  <si>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</si>
  <si>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</si>
  <si>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</si>
  <si>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</si>
  <si>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</si>
  <si>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</si>
  <si>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</si>
  <si>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</si>
  <si>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</si>
  <si>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</si>
  <si>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</si>
  <si>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</si>
  <si>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</si>
  <si>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</si>
  <si>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</si>
  <si>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</si>
  <si>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</si>
  <si>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</si>
  <si>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</si>
  <si>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</si>
  <si>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</si>
  <si>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</si>
  <si>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</si>
  <si>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</si>
  <si>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</si>
  <si>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</si>
  <si>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</si>
  <si>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</si>
  <si>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</si>
  <si>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</si>
  <si>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</si>
  <si>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</si>
  <si>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</si>
  <si>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</si>
  <si>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</si>
  <si>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</si>
  <si>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</si>
  <si>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</si>
  <si>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</si>
  <si>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</si>
  <si>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</si>
  <si>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</si>
  <si>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</si>
  <si>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</si>
  <si>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</si>
  <si>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</si>
  <si>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</si>
  <si>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</si>
  <si>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</si>
  <si>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</si>
  <si>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</si>
  <si>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</si>
  <si>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</si>
  <si>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</si>
  <si>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</si>
  <si>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</si>
  <si>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</si>
  <si>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</si>
  <si>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</si>
  <si>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</si>
  <si>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</si>
  <si>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</si>
  <si>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</si>
  <si>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</si>
  <si>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</si>
  <si>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</si>
  <si>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</si>
  <si>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</si>
  <si>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</si>
  <si>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</si>
  <si>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</si>
  <si>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</si>
  <si>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</si>
  <si>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</si>
  <si>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</si>
  <si>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</si>
  <si>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</si>
  <si>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</si>
  <si>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</si>
  <si>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</si>
  <si>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</si>
  <si>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</si>
  <si>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</si>
  <si>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</si>
  <si>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</si>
  <si>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</si>
  <si>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</si>
  <si>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</si>
  <si>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</si>
  <si>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</si>
  <si>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</si>
  <si>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</si>
  <si>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</si>
  <si>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</si>
  <si>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</si>
  <si>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</si>
  <si>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</si>
  <si>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</si>
  <si>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</si>
  <si>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</si>
  <si>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</si>
  <si>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</si>
  <si>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</si>
  <si>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</si>
  <si>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</si>
  <si>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</si>
  <si>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</si>
  <si>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</si>
  <si>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</si>
  <si>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</si>
  <si>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</si>
  <si>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</si>
  <si>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</si>
  <si>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</si>
  <si>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</si>
  <si>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</si>
  <si>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</si>
  <si>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</si>
  <si>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</si>
  <si>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</si>
  <si>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</si>
  <si>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</si>
  <si>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</si>
  <si>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</si>
  <si>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</si>
  <si>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</si>
  <si>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</si>
  <si>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</si>
  <si>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</si>
  <si>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</si>
  <si>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</si>
  <si>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</si>
  <si>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</si>
  <si>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</si>
  <si>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</si>
  <si>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</si>
  <si>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</si>
  <si>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</si>
  <si>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</si>
  <si>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</si>
  <si>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</si>
  <si>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</si>
  <si>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</si>
  <si>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</si>
  <si>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</si>
  <si>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</si>
  <si>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</si>
  <si>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</si>
  <si>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</si>
  <si>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</si>
  <si>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</si>
  <si>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</si>
  <si>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</si>
  <si>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</si>
  <si>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</si>
  <si>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</si>
  <si>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</si>
  <si>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</si>
  <si>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</si>
  <si>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</si>
  <si>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</si>
  <si>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</si>
  <si>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</si>
  <si>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</si>
  <si>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</si>
  <si>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</si>
  <si>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</si>
  <si>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</si>
  <si>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</si>
  <si>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</si>
  <si>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</si>
  <si>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</si>
  <si>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</si>
  <si>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</si>
  <si>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</si>
  <si>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</si>
  <si>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</si>
  <si>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</si>
  <si>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</si>
  <si>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</si>
  <si>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</si>
  <si>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</si>
  <si>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</si>
  <si>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</si>
  <si>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</si>
  <si>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</si>
  <si>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</si>
  <si>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</si>
  <si>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</si>
  <si>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</si>
  <si>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</si>
  <si>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</si>
  <si>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</si>
  <si>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</si>
  <si>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</si>
  <si>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</si>
  <si>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</si>
  <si>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</si>
  <si>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</si>
  <si>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</si>
  <si>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</si>
  <si>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</si>
  <si>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</si>
  <si>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</si>
  <si>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</si>
  <si>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</si>
  <si>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</si>
  <si>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</si>
  <si>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</si>
  <si>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</si>
  <si>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</si>
  <si>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</si>
  <si>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</si>
  <si>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</si>
  <si>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</si>
  <si>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</si>
  <si>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</si>
  <si>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</si>
  <si>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</si>
  <si>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</si>
  <si>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</si>
  <si>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</si>
  <si>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</si>
  <si>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</si>
  <si>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</si>
  <si>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</si>
  <si>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</si>
  <si>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</si>
  <si>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</si>
  <si>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</si>
  <si>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</si>
  <si>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</si>
  <si>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</si>
  <si>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</si>
  <si>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</si>
  <si>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</si>
  <si>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</si>
  <si>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</si>
  <si>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</si>
  <si>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</si>
  <si>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</si>
  <si>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</si>
  <si>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</si>
  <si>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</si>
  <si>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</si>
  <si>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</si>
  <si>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</si>
  <si>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</si>
  <si>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</si>
  <si>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</si>
  <si>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</si>
  <si>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</si>
  <si>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</si>
  <si>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</si>
  <si>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</si>
  <si>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</si>
  <si>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</si>
  <si>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</si>
  <si>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</si>
  <si>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</si>
  <si>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</si>
  <si>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</si>
  <si>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</si>
  <si>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</si>
  <si>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</si>
  <si>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</si>
  <si>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</si>
  <si>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</si>
  <si>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</si>
  <si>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</si>
  <si>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</si>
  <si>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</si>
  <si>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</si>
  <si>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</si>
  <si>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</si>
  <si>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</si>
  <si>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</si>
  <si>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</si>
  <si>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</si>
  <si>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</si>
  <si>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</si>
  <si>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</si>
  <si>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</si>
  <si>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</si>
  <si>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</si>
  <si>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</si>
  <si>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</si>
  <si>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</si>
  <si>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</si>
  <si>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</si>
  <si>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</si>
  <si>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</si>
  <si>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</si>
  <si>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</si>
  <si>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</si>
  <si>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</si>
  <si>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</si>
  <si>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</si>
  <si>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</si>
  <si>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</si>
  <si>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</si>
  <si>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</si>
  <si>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</si>
  <si>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</si>
  <si>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</si>
  <si>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</si>
  <si>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</si>
  <si>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</si>
  <si>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</si>
  <si>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</si>
  <si>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</si>
  <si>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</si>
  <si>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</si>
  <si>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</si>
  <si>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</si>
  <si>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</si>
  <si>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</si>
  <si>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</si>
  <si>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</si>
  <si>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</si>
  <si>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</si>
  <si>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</si>
  <si>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</si>
  <si>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</si>
  <si>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</si>
  <si>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</si>
  <si>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</si>
  <si>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</si>
  <si>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</si>
  <si>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</si>
  <si>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</si>
  <si>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</si>
  <si>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</si>
  <si>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</si>
  <si>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</si>
  <si>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</si>
  <si>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</si>
  <si>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</si>
  <si>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</si>
  <si>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</si>
  <si>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</si>
  <si>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</si>
  <si>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</si>
  <si>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</si>
  <si>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</si>
  <si>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</si>
  <si>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</si>
  <si>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</si>
  <si>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</si>
  <si>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</si>
  <si>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</si>
  <si>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</si>
  <si>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</si>
  <si>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</si>
  <si>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</si>
  <si>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</si>
  <si>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</si>
  <si>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</si>
  <si>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</si>
  <si>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</si>
  <si>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</si>
  <si>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</si>
  <si>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</si>
  <si>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</si>
  <si>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</si>
  <si>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</si>
  <si>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</si>
  <si>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</si>
  <si>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</si>
  <si>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</si>
  <si>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</si>
  <si>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</si>
  <si>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</si>
  <si>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</si>
  <si>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</si>
  <si>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</si>
  <si>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</si>
  <si>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</si>
  <si>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</si>
  <si>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</si>
  <si>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</si>
  <si>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</si>
  <si>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</si>
  <si>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</si>
  <si>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</si>
  <si>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</si>
  <si>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</si>
  <si>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</si>
  <si>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</si>
  <si>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</si>
  <si>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</si>
  <si>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</si>
  <si>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</si>
  <si>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</si>
  <si>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</si>
  <si>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</si>
  <si>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</si>
  <si>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</si>
  <si>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</si>
  <si>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</si>
  <si>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</si>
  <si>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</si>
  <si>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</si>
  <si>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</si>
  <si>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</si>
  <si>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</si>
  <si>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</si>
  <si>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</si>
  <si>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</si>
  <si>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</si>
  <si>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</si>
  <si>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</si>
  <si>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</si>
  <si>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</si>
  <si>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</si>
  <si>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</si>
  <si>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</si>
  <si>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</si>
  <si>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</si>
  <si>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</si>
  <si>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</si>
  <si>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</si>
  <si>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</si>
  <si>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</si>
  <si>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</si>
  <si>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</si>
  <si>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</si>
  <si>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</si>
  <si>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</si>
  <si>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</si>
  <si>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</si>
  <si>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</si>
  <si>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</si>
  <si>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</si>
  <si>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</si>
  <si>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</si>
  <si>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</si>
  <si>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</si>
  <si>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</si>
  <si>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</si>
  <si>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</si>
  <si>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</si>
  <si>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</si>
  <si>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</si>
  <si>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</si>
  <si>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</si>
  <si>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</si>
  <si>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</si>
  <si>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</si>
  <si>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</si>
  <si>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</si>
  <si>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</si>
  <si>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</si>
  <si>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</si>
  <si>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</si>
  <si>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</si>
  <si>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</si>
  <si>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</si>
  <si>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</si>
  <si>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</si>
  <si>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</si>
  <si>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</si>
  <si>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</si>
  <si>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</si>
  <si>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</si>
  <si>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</si>
  <si>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</si>
  <si>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</si>
  <si>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</si>
  <si>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</si>
  <si>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</si>
  <si>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</si>
  <si>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</si>
  <si>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</si>
  <si>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</si>
  <si>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</si>
  <si>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</si>
  <si>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</si>
  <si>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</si>
  <si>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</si>
  <si>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</si>
  <si>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</si>
  <si>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</si>
  <si>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</si>
  <si>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</si>
  <si>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</si>
  <si>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</si>
  <si>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</si>
  <si>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</si>
  <si>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</si>
  <si>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</si>
  <si>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</si>
  <si>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</si>
  <si>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</si>
  <si>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</si>
  <si>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</si>
  <si>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</si>
  <si>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</si>
  <si>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</si>
  <si>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</si>
  <si>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</si>
  <si>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</si>
  <si>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</si>
  <si>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</si>
  <si>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</si>
  <si>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</si>
  <si>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</si>
  <si>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</si>
  <si>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</si>
  <si>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</si>
  <si>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</si>
  <si>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</si>
  <si>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</si>
  <si>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</si>
  <si>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</si>
  <si>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</si>
  <si>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</si>
  <si>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</si>
  <si>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</si>
  <si>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</si>
  <si>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</si>
  <si>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</si>
  <si>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</si>
  <si>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</si>
  <si>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</si>
  <si>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</si>
  <si>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</si>
  <si>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</si>
  <si>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</si>
  <si>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</si>
  <si>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</si>
  <si>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</si>
  <si>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</si>
  <si>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</si>
  <si>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</si>
  <si>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</si>
  <si>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</si>
  <si>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</si>
  <si>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</si>
  <si>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</si>
  <si>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</si>
  <si>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</si>
  <si>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</si>
  <si>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</si>
  <si>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</si>
  <si>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</si>
  <si>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</si>
  <si>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</si>
  <si>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</si>
  <si>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</si>
  <si>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</si>
  <si>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</si>
  <si>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</si>
  <si>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</si>
  <si>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</si>
  <si>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</si>
  <si>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</si>
  <si>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</si>
  <si>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</si>
  <si>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</si>
  <si>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</si>
  <si>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</si>
  <si>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</si>
  <si>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</si>
  <si>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</si>
  <si>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</si>
  <si>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</si>
  <si>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</si>
  <si>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</si>
  <si>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</si>
  <si>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</si>
  <si>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</si>
  <si>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</si>
  <si>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</si>
  <si>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</si>
  <si>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</si>
  <si>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</si>
  <si>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</si>
  <si>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</si>
  <si>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</si>
  <si>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</si>
  <si>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</si>
  <si>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</si>
  <si>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</si>
  <si>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</si>
  <si>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</si>
  <si>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</si>
  <si>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</si>
  <si>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</si>
  <si>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</si>
  <si>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</si>
  <si>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</si>
  <si>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</si>
  <si>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</si>
  <si>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</si>
  <si>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</si>
  <si>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</si>
  <si>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</si>
  <si>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</si>
  <si>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</si>
  <si>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</si>
  <si>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</si>
  <si>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</si>
  <si>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</si>
  <si>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</si>
  <si>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</si>
  <si>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</si>
  <si>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</si>
  <si>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</si>
  <si>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</si>
  <si>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</si>
  <si>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</si>
  <si>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</si>
  <si>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</si>
  <si>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</si>
  <si>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</si>
  <si>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</si>
  <si>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</si>
  <si>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</si>
  <si>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</si>
  <si>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</si>
  <si>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</si>
  <si>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</si>
  <si>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</si>
  <si>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</si>
  <si>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</si>
  <si>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</si>
  <si>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</si>
  <si>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</si>
  <si>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</si>
  <si>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</si>
  <si>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</si>
  <si>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</si>
  <si>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</si>
  <si>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</si>
  <si>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</si>
  <si>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</si>
  <si>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</si>
  <si>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</si>
  <si>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</si>
  <si>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</si>
  <si>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</si>
  <si>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</si>
  <si>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</si>
  <si>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</si>
  <si>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</si>
  <si>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</si>
  <si>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</si>
  <si>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</si>
  <si>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</si>
  <si>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</si>
  <si>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</si>
  <si>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</si>
  <si>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</si>
  <si>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</si>
  <si>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</si>
  <si>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</si>
  <si>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</si>
  <si>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</si>
  <si>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</si>
  <si>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</si>
  <si>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</si>
  <si>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</si>
  <si>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</si>
  <si>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</si>
  <si>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</si>
  <si>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</si>
  <si>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</si>
  <si>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</si>
  <si>
    <t>Cap95ratVsEIR82</t>
  </si>
  <si>
    <t>Capacity Ratio at 95F Min vs EIR Ratio at 82F Min</t>
  </si>
  <si>
    <t>09/18/24 SAC - updated 2D interpolation tables based on latest NEEP-statistics spreadsheet (from BigLadder/NK)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</si>
</sst>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1071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808</v>
      </c>
    </row>
    <row r="46" spans="1:5" x14ac:dyDescent="0.25">
      <c r="A46" t="s">
        <v>0</v>
      </c>
      <c r="E46" t="s">
        <v>1070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753</v>
      </c>
    </row>
    <row r="58" spans="1:11" x14ac:dyDescent="0.25">
      <c r="A58" t="s">
        <v>0</v>
      </c>
      <c r="D58" s="1">
        <v>4</v>
      </c>
      <c r="E58" t="s">
        <v>765</v>
      </c>
    </row>
    <row r="59" spans="1:11" x14ac:dyDescent="0.25">
      <c r="A59" t="s">
        <v>0</v>
      </c>
      <c r="D59" s="1">
        <v>5</v>
      </c>
      <c r="E59" t="s">
        <v>681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754</v>
      </c>
    </row>
    <row r="73" spans="1:27" x14ac:dyDescent="0.25">
      <c r="A73" t="s">
        <v>0</v>
      </c>
      <c r="D73" s="1">
        <v>19</v>
      </c>
      <c r="E73" t="s">
        <v>684</v>
      </c>
    </row>
    <row r="74" spans="1:27" x14ac:dyDescent="0.25">
      <c r="A74" t="s">
        <v>0</v>
      </c>
      <c r="D74" s="1">
        <v>20</v>
      </c>
      <c r="E74" t="s">
        <v>677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755</v>
      </c>
      <c r="I79" s="4" t="s">
        <v>766</v>
      </c>
      <c r="J79" s="4" t="s">
        <v>682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757</v>
      </c>
      <c r="X79" s="4" t="s">
        <v>685</v>
      </c>
      <c r="Y79" s="4" t="s">
        <v>676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687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688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689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737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1074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1072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736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1074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687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688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689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737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1074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1072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687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688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689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737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1074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1072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687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688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689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7" t="s">
        <v>683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686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7" t="s">
        <v>690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692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7" t="s">
        <v>691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693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7" t="s">
        <v>694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697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7" t="s">
        <v>695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698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7" t="s">
        <v>696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699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809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810</v>
      </c>
      <c r="AC202" t="s">
        <v>811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737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1074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1072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1074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7" t="s">
        <v>683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686</v>
      </c>
      <c r="AC236" t="s">
        <v>703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7" t="s">
        <v>690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692</v>
      </c>
      <c r="AC241" t="s">
        <v>701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7" t="s">
        <v>691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693</v>
      </c>
      <c r="AC242" t="s">
        <v>702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1">
        <f>G246*0.85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7" t="s">
        <v>694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697</v>
      </c>
      <c r="AC247" t="s">
        <v>700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7" t="s">
        <v>695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698</v>
      </c>
      <c r="AC248" t="s">
        <v>700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7" t="s">
        <v>696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699</v>
      </c>
      <c r="AC249" t="s">
        <v>700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736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1074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7" t="s">
        <v>683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7" t="s">
        <v>690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7" t="s">
        <v>691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7" t="s">
        <v>694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7" t="s">
        <v>695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7" t="s">
        <v>696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809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810</v>
      </c>
      <c r="AC287" t="s">
        <v>811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736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1074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772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7" t="s">
        <v>683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7" t="s">
        <v>690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7" t="s">
        <v>691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7" t="s">
        <v>694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7" t="s">
        <v>695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7" t="s">
        <v>696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809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736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1074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4" t="s">
        <v>672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673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674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679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756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opLeftCell="A77" zoomScale="80" zoomScaleNormal="80" workbookViewId="0">
      <pane ySplit="3" topLeftCell="A80" activePane="bottomLeft" state="frozen"/>
      <selection activeCell="A77" sqref="A77"/>
      <selection pane="bottomLeft"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1071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5" x14ac:dyDescent="0.25">
      <c r="A33" t="s">
        <v>0</v>
      </c>
      <c r="E33" t="s">
        <v>717</v>
      </c>
    </row>
    <row r="34" spans="1:5" x14ac:dyDescent="0.25">
      <c r="A34" t="s">
        <v>0</v>
      </c>
      <c r="E34" t="s">
        <v>724</v>
      </c>
    </row>
    <row r="35" spans="1:5" x14ac:dyDescent="0.25">
      <c r="A35" t="s">
        <v>0</v>
      </c>
      <c r="E35" t="s">
        <v>738</v>
      </c>
    </row>
    <row r="36" spans="1:5" x14ac:dyDescent="0.25">
      <c r="A36" t="s">
        <v>0</v>
      </c>
      <c r="E36" t="s">
        <v>747</v>
      </c>
    </row>
    <row r="37" spans="1:5" x14ac:dyDescent="0.25">
      <c r="A37" t="s">
        <v>0</v>
      </c>
      <c r="E37" t="s">
        <v>758</v>
      </c>
    </row>
    <row r="38" spans="1:5" x14ac:dyDescent="0.25">
      <c r="A38" t="s">
        <v>0</v>
      </c>
      <c r="E38" t="s">
        <v>763</v>
      </c>
    </row>
    <row r="39" spans="1:5" x14ac:dyDescent="0.25">
      <c r="A39" t="s">
        <v>0</v>
      </c>
      <c r="E39" t="s">
        <v>768</v>
      </c>
    </row>
    <row r="40" spans="1:5" x14ac:dyDescent="0.25">
      <c r="A40" t="s">
        <v>0</v>
      </c>
      <c r="E40" t="s">
        <v>769</v>
      </c>
    </row>
    <row r="41" spans="1:5" x14ac:dyDescent="0.25">
      <c r="A41" t="s">
        <v>0</v>
      </c>
      <c r="E41" t="s">
        <v>770</v>
      </c>
    </row>
    <row r="42" spans="1:5" x14ac:dyDescent="0.25">
      <c r="A42" t="s">
        <v>0</v>
      </c>
      <c r="E42" t="s">
        <v>773</v>
      </c>
    </row>
    <row r="43" spans="1:5" x14ac:dyDescent="0.25">
      <c r="A43" t="s">
        <v>0</v>
      </c>
      <c r="E43" t="s">
        <v>774</v>
      </c>
    </row>
    <row r="44" spans="1:5" x14ac:dyDescent="0.25">
      <c r="A44" t="s">
        <v>0</v>
      </c>
      <c r="E44" t="s">
        <v>808</v>
      </c>
    </row>
    <row r="45" spans="1:5" x14ac:dyDescent="0.25">
      <c r="A45" t="s">
        <v>0</v>
      </c>
      <c r="E45" t="s">
        <v>1070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748</v>
      </c>
    </row>
    <row r="56" spans="1:9" x14ac:dyDescent="0.25">
      <c r="A56" t="s">
        <v>0</v>
      </c>
      <c r="D56" s="1">
        <v>3</v>
      </c>
      <c r="E56" t="s">
        <v>761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749</v>
      </c>
    </row>
    <row r="59" spans="1:9" x14ac:dyDescent="0.25">
      <c r="A59" t="s">
        <v>0</v>
      </c>
      <c r="D59" s="1">
        <v>6</v>
      </c>
      <c r="E59" t="s">
        <v>762</v>
      </c>
    </row>
    <row r="60" spans="1:9" x14ac:dyDescent="0.25">
      <c r="A60" t="s">
        <v>0</v>
      </c>
      <c r="D60" s="1">
        <v>7</v>
      </c>
      <c r="E60" t="s">
        <v>722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750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751</v>
      </c>
    </row>
    <row r="73" spans="1:28" x14ac:dyDescent="0.25">
      <c r="A73" t="s">
        <v>0</v>
      </c>
      <c r="D73" s="1">
        <v>20</v>
      </c>
      <c r="E73" t="s">
        <v>723</v>
      </c>
    </row>
    <row r="74" spans="1:28" x14ac:dyDescent="0.25">
      <c r="A74" t="s">
        <v>0</v>
      </c>
      <c r="D74" s="1">
        <v>21</v>
      </c>
      <c r="E74" t="s">
        <v>677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739</v>
      </c>
      <c r="H79" s="4" t="s">
        <v>759</v>
      </c>
      <c r="I79" s="4" t="s">
        <v>131</v>
      </c>
      <c r="J79" s="4" t="s">
        <v>740</v>
      </c>
      <c r="K79" s="4" t="s">
        <v>760</v>
      </c>
      <c r="L79" s="4" t="s">
        <v>718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745</v>
      </c>
      <c r="W79" s="4" t="s">
        <v>245</v>
      </c>
      <c r="X79" s="4" t="s">
        <v>746</v>
      </c>
      <c r="Y79" s="4" t="s">
        <v>719</v>
      </c>
      <c r="Z79" s="4" t="s">
        <v>676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741</v>
      </c>
      <c r="H80" s="66" t="s">
        <v>741</v>
      </c>
      <c r="I80" s="66" t="s">
        <v>155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741</v>
      </c>
      <c r="H84" s="66" t="s">
        <v>741</v>
      </c>
      <c r="I84" s="149">
        <v>10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741</v>
      </c>
      <c r="H88" s="66" t="s">
        <v>741</v>
      </c>
      <c r="I88" s="11">
        <v>8.5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741</v>
      </c>
      <c r="H89" s="66" t="s">
        <v>741</v>
      </c>
      <c r="I89" s="11">
        <v>11.3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741</v>
      </c>
      <c r="H90" s="66" t="s">
        <v>741</v>
      </c>
      <c r="I90" s="66" t="s">
        <v>155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741</v>
      </c>
      <c r="H91" s="66" t="s">
        <v>741</v>
      </c>
      <c r="I91" s="11">
        <v>0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741</v>
      </c>
      <c r="H92" s="66" t="s">
        <v>741</v>
      </c>
      <c r="I92" s="66" t="s">
        <v>155</v>
      </c>
      <c r="J92" s="66" t="s">
        <v>742</v>
      </c>
      <c r="K92" s="66" t="s">
        <v>742</v>
      </c>
      <c r="L92" s="66" t="s">
        <v>720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741</v>
      </c>
      <c r="H93" s="66" t="s">
        <v>741</v>
      </c>
      <c r="I93" s="149">
        <v>10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3" si="27">C94</f>
        <v>2013</v>
      </c>
      <c r="D95" s="6">
        <f t="shared" ref="D95:D103" si="28">D94</f>
        <v>2014</v>
      </c>
      <c r="E95" t="s">
        <v>535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741</v>
      </c>
      <c r="H97" s="66" t="s">
        <v>741</v>
      </c>
      <c r="I97" s="11">
        <v>10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736</v>
      </c>
      <c r="F101" s="63">
        <v>13</v>
      </c>
      <c r="G101" s="66" t="s">
        <v>741</v>
      </c>
      <c r="H101" s="66" t="s">
        <v>741</v>
      </c>
      <c r="I101" s="11">
        <v>11.3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6">IF(AND(ISNUMBER(F101), F101&gt;0), 1, 0)</f>
        <v>1</v>
      </c>
      <c r="V101" s="48">
        <f t="shared" si="15"/>
        <v>0</v>
      </c>
      <c r="W101" s="48">
        <f t="shared" ref="W101" si="37">IF(AND(ISNUMBER(I101), I101&gt;0), 1, 0)</f>
        <v>1</v>
      </c>
      <c r="X101" s="48">
        <f t="shared" si="17"/>
        <v>0</v>
      </c>
      <c r="Y101" s="48">
        <f t="shared" ref="Y101" si="38">IF(AND(ISNUMBER(L101), L101&gt;0), 1, 0)</f>
        <v>0</v>
      </c>
      <c r="Z101" s="61">
        <v>-1</v>
      </c>
      <c r="AA101" s="61" t="s">
        <v>0</v>
      </c>
      <c r="AB101" t="s">
        <v>737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1074</v>
      </c>
      <c r="F102" s="63">
        <v>13</v>
      </c>
      <c r="G102" s="66" t="s">
        <v>741</v>
      </c>
      <c r="H102" s="66" t="s">
        <v>741</v>
      </c>
      <c r="I102" s="11">
        <v>11.3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9">IF(AND(ISNUMBER(F102), F102&gt;0), 1, 0)</f>
        <v>1</v>
      </c>
      <c r="V102" s="48">
        <f t="shared" ref="V102" si="40">IF(AND(ISNUMBER(G102), G102&gt;0), 1, 0)</f>
        <v>0</v>
      </c>
      <c r="W102" s="48">
        <f t="shared" ref="W102" si="41">IF(AND(ISNUMBER(I102), I102&gt;0), 1, 0)</f>
        <v>1</v>
      </c>
      <c r="X102" s="48">
        <f t="shared" ref="X102" si="42">IF(AND(ISNUMBER(J102), J102&gt;0), 1, 0)</f>
        <v>0</v>
      </c>
      <c r="Y102" s="48">
        <f t="shared" ref="Y102" si="43">IF(AND(ISNUMBER(L102), L102&gt;0), 1, 0)</f>
        <v>0</v>
      </c>
      <c r="Z102" s="61">
        <v>-1</v>
      </c>
      <c r="AA102" s="61" t="s">
        <v>0</v>
      </c>
      <c r="AB102" t="s">
        <v>1072</v>
      </c>
      <c r="AD102" t="s">
        <v>1073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741</v>
      </c>
      <c r="H103" s="66" t="s">
        <v>741</v>
      </c>
      <c r="I103" s="66" t="s">
        <v>155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44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18"/>
        <v>2013</v>
      </c>
      <c r="D104" s="6">
        <f t="shared" si="19"/>
        <v>2014</v>
      </c>
      <c r="E104" t="s">
        <v>184</v>
      </c>
      <c r="F104" s="67" t="s">
        <v>154</v>
      </c>
      <c r="G104" s="66" t="s">
        <v>741</v>
      </c>
      <c r="H104" s="66" t="s">
        <v>741</v>
      </c>
      <c r="I104" s="48">
        <v>13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44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741</v>
      </c>
      <c r="H105" s="66" t="s">
        <v>741</v>
      </c>
      <c r="I105" s="48">
        <v>13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741</v>
      </c>
      <c r="H106" s="66" t="s">
        <v>741</v>
      </c>
      <c r="I106" s="11">
        <v>14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5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741</v>
      </c>
      <c r="H107" s="66" t="s">
        <v>741</v>
      </c>
      <c r="I107" s="11">
        <v>0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5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741</v>
      </c>
      <c r="H108" s="66" t="s">
        <v>741</v>
      </c>
      <c r="I108" s="11">
        <v>0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741</v>
      </c>
      <c r="H110" s="66" t="s">
        <v>741</v>
      </c>
      <c r="I110" s="66" t="s">
        <v>155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 t="shared" ref="O110:U119" si="46">O80</f>
        <v>1</v>
      </c>
      <c r="P110" s="61">
        <f t="shared" si="46"/>
        <v>-1</v>
      </c>
      <c r="Q110" s="61">
        <f t="shared" si="46"/>
        <v>0</v>
      </c>
      <c r="R110" s="61">
        <f t="shared" si="46"/>
        <v>0</v>
      </c>
      <c r="S110" s="92">
        <f t="shared" si="46"/>
        <v>0</v>
      </c>
      <c r="T110" s="75" t="str">
        <f t="shared" si="46"/>
        <v xml:space="preserve">SplitAirCond     </v>
      </c>
      <c r="U110" s="72">
        <f t="shared" si="46"/>
        <v>0</v>
      </c>
      <c r="V110" s="61">
        <f t="shared" ref="V110:V130" si="47">IF(AND(ISNUMBER(G110), G110&gt;0), 1, 0)</f>
        <v>0</v>
      </c>
      <c r="W110" s="61">
        <f t="shared" ref="W110:W130" si="48">IF(AND(ISNUMBER(I110), I110&gt;0), 1, 0)</f>
        <v>0</v>
      </c>
      <c r="X110" s="61">
        <f t="shared" ref="X110:X138" si="49">IF(AND(ISNUMBER(J110), J110&gt;0), 1, 0)</f>
        <v>0</v>
      </c>
      <c r="Y110" s="61">
        <f t="shared" ref="Y110:Y125" si="50">IF(AND(ISNUMBER(L110), L110&gt;0), 1, 0)</f>
        <v>0</v>
      </c>
      <c r="Z110" s="61">
        <v>-1</v>
      </c>
      <c r="AA110" s="61" t="s">
        <v>0</v>
      </c>
      <c r="AB110" s="62" t="str">
        <f t="shared" ref="AB110:AB126" si="51"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741</v>
      </c>
      <c r="H111" s="66" t="s">
        <v>741</v>
      </c>
      <c r="I111" s="64">
        <v>11.7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si="46"/>
        <v>1</v>
      </c>
      <c r="P111" s="61">
        <f t="shared" si="46"/>
        <v>1</v>
      </c>
      <c r="Q111" s="61">
        <f t="shared" si="46"/>
        <v>0</v>
      </c>
      <c r="R111" s="61">
        <f t="shared" si="46"/>
        <v>1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1</v>
      </c>
      <c r="V111" s="61">
        <f t="shared" si="47"/>
        <v>0</v>
      </c>
      <c r="W111" s="61">
        <f t="shared" si="48"/>
        <v>1</v>
      </c>
      <c r="X111" s="61">
        <f t="shared" si="49"/>
        <v>0</v>
      </c>
      <c r="Y111" s="61">
        <f t="shared" si="50"/>
        <v>0</v>
      </c>
      <c r="Z111" s="61">
        <v>-1</v>
      </c>
      <c r="AA111" s="61" t="s">
        <v>0</v>
      </c>
      <c r="AB111" s="62" t="str">
        <f t="shared" si="51"/>
        <v xml:space="preserve">SplitAirCond - Split air conditioning system                        </v>
      </c>
    </row>
    <row r="112" spans="1:33" x14ac:dyDescent="0.25">
      <c r="C112" s="61">
        <f t="shared" ref="C112:C138" si="52">C111</f>
        <v>2013</v>
      </c>
      <c r="D112" s="6">
        <f t="shared" ref="D112:D138" si="53">D111</f>
        <v>2015</v>
      </c>
      <c r="E112" t="s">
        <v>175</v>
      </c>
      <c r="F112" s="63">
        <v>14</v>
      </c>
      <c r="G112" s="66" t="s">
        <v>741</v>
      </c>
      <c r="H112" s="66" t="s">
        <v>741</v>
      </c>
      <c r="I112" s="64">
        <v>11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PkgAirCond - Central packaged A/C system (&lt; 65 kBtuh)               </v>
      </c>
    </row>
    <row r="113" spans="1:28" x14ac:dyDescent="0.25">
      <c r="C113" s="61">
        <f t="shared" si="52"/>
        <v>2013</v>
      </c>
      <c r="D113" s="6">
        <f t="shared" si="53"/>
        <v>2015</v>
      </c>
      <c r="E113" t="s">
        <v>176</v>
      </c>
      <c r="F113" s="51">
        <v>13</v>
      </c>
      <c r="G113" s="66" t="s">
        <v>741</v>
      </c>
      <c r="H113" s="66" t="s">
        <v>741</v>
      </c>
      <c r="I113" s="11">
        <v>0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6"/>
        <v>0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0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LrgPkgAirCond - Large packaged A/C system (&gt;= 65 kBtuh)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519</v>
      </c>
      <c r="F114" s="51">
        <v>12</v>
      </c>
      <c r="G114" s="66" t="s">
        <v>741</v>
      </c>
      <c r="H114" s="66" t="s">
        <v>741</v>
      </c>
      <c r="I114" s="149">
        <v>10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6"/>
        <v>1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1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SDHVSplitAirCond - Small duct, high velocity, split A/C system           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530</v>
      </c>
      <c r="F115" s="51">
        <v>14</v>
      </c>
      <c r="G115" s="66" t="s">
        <v>741</v>
      </c>
      <c r="H115" s="66" t="s">
        <v>741</v>
      </c>
      <c r="I115" s="11">
        <v>11.7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0</v>
      </c>
      <c r="Q115" s="61">
        <f t="shared" si="46"/>
        <v>0</v>
      </c>
      <c r="R115" s="61">
        <f t="shared" si="46"/>
        <v>1</v>
      </c>
      <c r="S115" s="92">
        <f t="shared" si="46"/>
        <v>1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>DuctlessMiniSplitAirCond – Ductless mini-split A/C system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531</v>
      </c>
      <c r="F116" s="51">
        <v>14</v>
      </c>
      <c r="G116" s="66" t="s">
        <v>741</v>
      </c>
      <c r="H116" s="66" t="s">
        <v>741</v>
      </c>
      <c r="I116" s="11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DuctlessMultiSplitAirCond - Ductless multi-split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527</v>
      </c>
      <c r="F117" s="51">
        <v>13</v>
      </c>
      <c r="G117" s="66" t="s">
        <v>741</v>
      </c>
      <c r="H117" s="66" t="s">
        <v>741</v>
      </c>
      <c r="I117" s="11">
        <v>11.3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DuctlessVRFAirCond - Ductless variable refrigerant flow (VRF)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177</v>
      </c>
      <c r="F118" s="67" t="s">
        <v>154</v>
      </c>
      <c r="G118" s="66" t="s">
        <v>741</v>
      </c>
      <c r="H118" s="66" t="s">
        <v>741</v>
      </c>
      <c r="I118" s="11">
        <v>8.5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0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0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 xml:space="preserve">RoomAirCond - Non-central room A/C system                           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178</v>
      </c>
      <c r="F119" s="63">
        <v>14</v>
      </c>
      <c r="G119" s="66" t="s">
        <v>741</v>
      </c>
      <c r="H119" s="66" t="s">
        <v>741</v>
      </c>
      <c r="I119" s="10">
        <v>11.7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1</v>
      </c>
      <c r="Q119" s="61">
        <f t="shared" si="46"/>
        <v>1</v>
      </c>
      <c r="R119" s="61">
        <f t="shared" si="46"/>
        <v>1</v>
      </c>
      <c r="S119" s="92">
        <f t="shared" si="46"/>
        <v>0</v>
      </c>
      <c r="T119" s="75" t="str">
        <f t="shared" si="46"/>
        <v xml:space="preserve">SplitHeatPump    </v>
      </c>
      <c r="U119" s="72">
        <f t="shared" si="46"/>
        <v>1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SplitHeatPump - Split heat pump system   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179</v>
      </c>
      <c r="F120" s="63">
        <v>14</v>
      </c>
      <c r="G120" s="66" t="s">
        <v>741</v>
      </c>
      <c r="H120" s="66" t="s">
        <v>741</v>
      </c>
      <c r="I120" s="10">
        <v>11.7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 t="shared" ref="O120:U126" si="54">O90</f>
        <v>1</v>
      </c>
      <c r="P120" s="61">
        <f t="shared" si="54"/>
        <v>1</v>
      </c>
      <c r="Q120" s="61">
        <f t="shared" si="54"/>
        <v>1</v>
      </c>
      <c r="R120" s="61">
        <f t="shared" si="54"/>
        <v>1</v>
      </c>
      <c r="S120" s="92">
        <f t="shared" si="54"/>
        <v>0</v>
      </c>
      <c r="T120" s="75" t="str">
        <f t="shared" si="54"/>
        <v xml:space="preserve">SplitHeatPump    </v>
      </c>
      <c r="U120" s="72">
        <f t="shared" si="54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PkgHeatPump - Central single-packaged heat pump system (&lt; 65 kBtuh)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180</v>
      </c>
      <c r="F121" s="67" t="s">
        <v>154</v>
      </c>
      <c r="G121" s="66" t="s">
        <v>741</v>
      </c>
      <c r="H121" s="66" t="s">
        <v>741</v>
      </c>
      <c r="I121" s="11">
        <v>0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si="54"/>
        <v>0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0</v>
      </c>
      <c r="V121" s="61">
        <f t="shared" si="47"/>
        <v>0</v>
      </c>
      <c r="W121" s="61">
        <f t="shared" si="48"/>
        <v>0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52"/>
        <v>2013</v>
      </c>
      <c r="D122" s="6">
        <f t="shared" si="53"/>
        <v>2015</v>
      </c>
      <c r="E122" s="24" t="s">
        <v>181</v>
      </c>
      <c r="F122" s="67" t="s">
        <v>154</v>
      </c>
      <c r="G122" s="66" t="s">
        <v>741</v>
      </c>
      <c r="H122" s="66" t="s">
        <v>741</v>
      </c>
      <c r="I122" s="66" t="s">
        <v>155</v>
      </c>
      <c r="J122" s="66" t="s">
        <v>742</v>
      </c>
      <c r="K122" s="66" t="s">
        <v>742</v>
      </c>
      <c r="L122" s="66" t="s">
        <v>720</v>
      </c>
      <c r="M122" s="11">
        <v>0</v>
      </c>
      <c r="N122" s="11">
        <v>0</v>
      </c>
      <c r="O122" s="72">
        <f t="shared" si="54"/>
        <v>0</v>
      </c>
      <c r="P122" s="61">
        <f t="shared" si="54"/>
        <v>1</v>
      </c>
      <c r="Q122" s="61">
        <f t="shared" si="54"/>
        <v>0</v>
      </c>
      <c r="R122" s="61">
        <f t="shared" si="54"/>
        <v>1</v>
      </c>
      <c r="S122" s="92">
        <f t="shared" si="54"/>
        <v>0</v>
      </c>
      <c r="T122" s="75" t="str">
        <f t="shared" si="54"/>
        <v>N/A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GasCooling - Gas absorption cooling                                 </v>
      </c>
    </row>
    <row r="123" spans="1:28" x14ac:dyDescent="0.25">
      <c r="C123" s="61">
        <f t="shared" si="52"/>
        <v>2013</v>
      </c>
      <c r="D123" s="6">
        <f t="shared" si="53"/>
        <v>2015</v>
      </c>
      <c r="E123" t="s">
        <v>515</v>
      </c>
      <c r="F123" s="51">
        <v>12</v>
      </c>
      <c r="G123" s="66" t="s">
        <v>741</v>
      </c>
      <c r="H123" s="66" t="s">
        <v>741</v>
      </c>
      <c r="I123" s="149">
        <v>10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 t="shared" si="54"/>
        <v>1</v>
      </c>
      <c r="P123" s="61">
        <f t="shared" si="54"/>
        <v>1</v>
      </c>
      <c r="Q123" s="61">
        <f t="shared" si="54"/>
        <v>1</v>
      </c>
      <c r="R123" s="61">
        <f t="shared" si="54"/>
        <v>1</v>
      </c>
      <c r="S123" s="92">
        <f t="shared" si="54"/>
        <v>0</v>
      </c>
      <c r="T123" s="75" t="str">
        <f t="shared" si="54"/>
        <v xml:space="preserve">SplitHeatPump    </v>
      </c>
      <c r="U123" s="72">
        <f t="shared" si="54"/>
        <v>1</v>
      </c>
      <c r="V123" s="61">
        <f t="shared" si="47"/>
        <v>0</v>
      </c>
      <c r="W123" s="61">
        <f t="shared" si="48"/>
        <v>1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SDHVSplitHeatPump - Small duct, high velocity, central split heat pump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534</v>
      </c>
      <c r="F124" s="51">
        <v>14</v>
      </c>
      <c r="G124" s="66" t="s">
        <v>741</v>
      </c>
      <c r="H124" s="66" t="s">
        <v>741</v>
      </c>
      <c r="I124" s="11">
        <v>11.7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0</v>
      </c>
      <c r="Q124" s="61">
        <f t="shared" si="54"/>
        <v>1</v>
      </c>
      <c r="R124" s="61">
        <f t="shared" si="54"/>
        <v>1</v>
      </c>
      <c r="S124" s="92">
        <f t="shared" si="54"/>
        <v>1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>DuctlessMiniSplitHeatPump – Ductless mini-split heat pump system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535</v>
      </c>
      <c r="F125" s="51">
        <v>14</v>
      </c>
      <c r="G125" s="66" t="s">
        <v>741</v>
      </c>
      <c r="H125" s="66" t="s">
        <v>741</v>
      </c>
      <c r="I125" s="11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DuctlessMultiSplitHeatPump - Ductless multi-split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524</v>
      </c>
      <c r="F126" s="51">
        <v>13</v>
      </c>
      <c r="G126" s="66" t="s">
        <v>741</v>
      </c>
      <c r="H126" s="66" t="s">
        <v>741</v>
      </c>
      <c r="I126" s="11">
        <v>11.3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-1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ref="Y126:Y138" si="55">IF(AND(ISNUMBER(L126), L126&gt;0), 1, 0)</f>
        <v>0</v>
      </c>
      <c r="Z126" s="61">
        <v>-1</v>
      </c>
      <c r="AA126" s="61" t="s">
        <v>0</v>
      </c>
      <c r="AB126" s="62" t="str">
        <f t="shared" si="51"/>
        <v>DuctlessVRFHeatPump - Ductless variable refrigerant flow (VRF)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182</v>
      </c>
      <c r="F127" s="63">
        <v>12</v>
      </c>
      <c r="G127" s="66" t="s">
        <v>741</v>
      </c>
      <c r="H127" s="66" t="s">
        <v>741</v>
      </c>
      <c r="I127" s="10">
        <v>10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ref="O127:Q127" si="56">O97</f>
        <v>1</v>
      </c>
      <c r="P127" s="61">
        <f t="shared" si="56"/>
        <v>0</v>
      </c>
      <c r="Q127" s="61">
        <f t="shared" si="56"/>
        <v>1</v>
      </c>
      <c r="R127" s="61">
        <f t="shared" ref="R127:U138" si="57">R97</f>
        <v>0</v>
      </c>
      <c r="S127" s="92">
        <f t="shared" si="57"/>
        <v>1</v>
      </c>
      <c r="T127" s="75" t="str">
        <f t="shared" si="57"/>
        <v xml:space="preserve">SplitHeatPump    </v>
      </c>
      <c r="U127" s="72">
        <f t="shared" si="57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si="55"/>
        <v>0</v>
      </c>
      <c r="Z127" s="61">
        <v>-1</v>
      </c>
      <c r="AA127" s="61" t="s">
        <v>0</v>
      </c>
      <c r="AB127" s="62" t="str">
        <f t="shared" ref="AB127" si="58">AB97</f>
        <v xml:space="preserve">RoomHeatPump - Room (non-central) heat pump system                  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367</v>
      </c>
      <c r="F128" s="63">
        <v>14</v>
      </c>
      <c r="G128" s="66" t="s">
        <v>741</v>
      </c>
      <c r="H128" s="66" t="s">
        <v>741</v>
      </c>
      <c r="I128" s="10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ref="O128:Q128" si="59">O98</f>
        <v>1</v>
      </c>
      <c r="P128" s="61">
        <f t="shared" si="59"/>
        <v>-1</v>
      </c>
      <c r="Q128" s="61">
        <f t="shared" si="59"/>
        <v>1</v>
      </c>
      <c r="R128" s="61">
        <f t="shared" si="57"/>
        <v>1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0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60">AB98</f>
        <v>AirToWaterHeatPump - Air to water heat pump (able to heat DHW)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366</v>
      </c>
      <c r="F129" s="63">
        <v>14</v>
      </c>
      <c r="G129" s="66" t="s">
        <v>741</v>
      </c>
      <c r="H129" s="66" t="s">
        <v>741</v>
      </c>
      <c r="I129" s="10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ref="O129:Q132" si="61">O99</f>
        <v>1</v>
      </c>
      <c r="P129" s="61">
        <f t="shared" si="61"/>
        <v>-1</v>
      </c>
      <c r="Q129" s="61">
        <f t="shared" si="61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553</v>
      </c>
      <c r="F130" s="51">
        <v>14</v>
      </c>
      <c r="G130" s="66" t="s">
        <v>741</v>
      </c>
      <c r="H130" s="66" t="s">
        <v>741</v>
      </c>
      <c r="I130" s="11">
        <v>11.7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si="61"/>
        <v>1</v>
      </c>
      <c r="P130" s="61">
        <f t="shared" si="61"/>
        <v>-1</v>
      </c>
      <c r="Q130" s="61">
        <f t="shared" si="61"/>
        <v>1</v>
      </c>
      <c r="R130" s="61">
        <f t="shared" si="57"/>
        <v>0</v>
      </c>
      <c r="S130" s="92">
        <f t="shared" si="57"/>
        <v>0</v>
      </c>
      <c r="T130" s="75" t="str">
        <f t="shared" si="57"/>
        <v xml:space="preserve">SplitHeatPump    </v>
      </c>
      <c r="U130" s="72">
        <f t="shared" si="57"/>
        <v>1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736</v>
      </c>
      <c r="F131" s="51">
        <v>14</v>
      </c>
      <c r="G131" s="66" t="s">
        <v>741</v>
      </c>
      <c r="H131" s="66" t="s">
        <v>741</v>
      </c>
      <c r="I131" s="11">
        <v>11.7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ref="V131:V138" si="62">IF(AND(ISNUMBER(G131), G131&gt;0), 1, 0)</f>
        <v>0</v>
      </c>
      <c r="W131" s="61">
        <f t="shared" ref="W131" si="63">IF(AND(ISNUMBER(I131), I131&gt;0), 1, 0)</f>
        <v>1</v>
      </c>
      <c r="X131" s="61">
        <f t="shared" si="49"/>
        <v>0</v>
      </c>
      <c r="Y131" s="61">
        <f t="shared" ref="Y131" si="64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1074</v>
      </c>
      <c r="F132" s="51">
        <v>14</v>
      </c>
      <c r="G132" s="66" t="s">
        <v>741</v>
      </c>
      <c r="H132" s="66" t="s">
        <v>741</v>
      </c>
      <c r="I132" s="11">
        <v>11.7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" si="65">IF(AND(ISNUMBER(G132), G132&gt;0), 1, 0)</f>
        <v>0</v>
      </c>
      <c r="W132" s="61">
        <f t="shared" ref="W132" si="66">IF(AND(ISNUMBER(I132), I132&gt;0), 1, 0)</f>
        <v>1</v>
      </c>
      <c r="X132" s="61">
        <f t="shared" ref="X132" si="67">IF(AND(ISNUMBER(J132), J132&gt;0), 1, 0)</f>
        <v>0</v>
      </c>
      <c r="Y132" s="61">
        <f t="shared" ref="Y132" si="68">IF(AND(ISNUMBER(L132), L132&gt;0), 1, 0)</f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183</v>
      </c>
      <c r="F133" s="52">
        <v>0</v>
      </c>
      <c r="G133" s="66" t="s">
        <v>741</v>
      </c>
      <c r="H133" s="66" t="s">
        <v>741</v>
      </c>
      <c r="I133" s="66" t="s">
        <v>155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9">O103</f>
        <v>0</v>
      </c>
      <c r="P133" s="61">
        <f t="shared" si="69"/>
        <v>1</v>
      </c>
      <c r="Q133" s="61">
        <f t="shared" si="69"/>
        <v>0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SplitAirCond     </v>
      </c>
      <c r="U133" s="72">
        <f t="shared" si="57"/>
        <v>0</v>
      </c>
      <c r="V133" s="61">
        <f t="shared" si="62"/>
        <v>0</v>
      </c>
      <c r="W133" s="61">
        <f t="shared" ref="W133:W138" si="70">IF(AND(ISNUMBER(I133), I133&gt;0), 1, 0)</f>
        <v>0</v>
      </c>
      <c r="X133" s="61">
        <f t="shared" si="49"/>
        <v>0</v>
      </c>
      <c r="Y133" s="61">
        <f t="shared" si="55"/>
        <v>0</v>
      </c>
      <c r="Z133" s="61">
        <v>-1</v>
      </c>
      <c r="AA133" s="61" t="s">
        <v>0</v>
      </c>
      <c r="AB133" s="62" t="str">
        <f t="shared" ref="AB133" si="71">AB103</f>
        <v xml:space="preserve">EvapDirect - Direct evaporative cooling system                      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184</v>
      </c>
      <c r="F134" s="67" t="s">
        <v>154</v>
      </c>
      <c r="G134" s="66" t="s">
        <v>741</v>
      </c>
      <c r="H134" s="66" t="s">
        <v>741</v>
      </c>
      <c r="I134" s="48">
        <v>13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72">O104</f>
        <v>0</v>
      </c>
      <c r="P134" s="61">
        <f t="shared" si="72"/>
        <v>1</v>
      </c>
      <c r="Q134" s="61">
        <f t="shared" si="72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si="70"/>
        <v>1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3">AB104</f>
        <v xml:space="preserve">EvapIndirDirect - Indirect-direct evaporative cooling system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185</v>
      </c>
      <c r="F135" s="67" t="s">
        <v>154</v>
      </c>
      <c r="G135" s="66" t="s">
        <v>741</v>
      </c>
      <c r="H135" s="66" t="s">
        <v>741</v>
      </c>
      <c r="I135" s="48">
        <v>13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74">O105</f>
        <v>0</v>
      </c>
      <c r="P135" s="61">
        <f t="shared" si="74"/>
        <v>1</v>
      </c>
      <c r="Q135" s="61">
        <f t="shared" si="74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5">AB105</f>
        <v xml:space="preserve">EvapIndirect - Indirect evaporative cooling system          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379</v>
      </c>
      <c r="F136" s="51">
        <v>16</v>
      </c>
      <c r="G136" s="66" t="s">
        <v>741</v>
      </c>
      <c r="H136" s="66" t="s">
        <v>741</v>
      </c>
      <c r="I136" s="11">
        <v>14</v>
      </c>
      <c r="J136" s="66" t="s">
        <v>742</v>
      </c>
      <c r="K136" s="66" t="s">
        <v>742</v>
      </c>
      <c r="L136" s="66" t="s">
        <v>720</v>
      </c>
      <c r="M136" s="66" t="s">
        <v>188</v>
      </c>
      <c r="N136" s="66" t="s">
        <v>189</v>
      </c>
      <c r="O136" s="72">
        <f t="shared" ref="O136:Q136" si="76">O106</f>
        <v>1</v>
      </c>
      <c r="P136" s="61">
        <f t="shared" si="76"/>
        <v>1</v>
      </c>
      <c r="Q136" s="61">
        <f t="shared" si="76"/>
        <v>0</v>
      </c>
      <c r="R136" s="61">
        <f t="shared" si="57"/>
        <v>1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7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52"/>
        <v>2013</v>
      </c>
      <c r="D137" s="6">
        <f t="shared" si="53"/>
        <v>2015</v>
      </c>
      <c r="E137" s="24" t="s">
        <v>186</v>
      </c>
      <c r="F137" s="67" t="s">
        <v>154</v>
      </c>
      <c r="G137" s="66" t="s">
        <v>741</v>
      </c>
      <c r="H137" s="66" t="s">
        <v>741</v>
      </c>
      <c r="I137" s="11">
        <v>0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2">
        <f t="shared" ref="O137:Q137" si="78">O107</f>
        <v>0</v>
      </c>
      <c r="P137" s="61">
        <f t="shared" si="78"/>
        <v>1</v>
      </c>
      <c r="Q137" s="61">
        <f t="shared" si="78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>N/A</v>
      </c>
      <c r="U137" s="72">
        <f t="shared" si="57"/>
        <v>0</v>
      </c>
      <c r="V137" s="61">
        <f t="shared" si="62"/>
        <v>0</v>
      </c>
      <c r="W137" s="61">
        <f t="shared" si="70"/>
        <v>0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9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187</v>
      </c>
      <c r="F138" s="52">
        <v>0</v>
      </c>
      <c r="G138" s="66" t="s">
        <v>741</v>
      </c>
      <c r="H138" s="66" t="s">
        <v>741</v>
      </c>
      <c r="I138" s="11">
        <v>0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2">
        <f t="shared" ref="O138:Q138" si="80">O108</f>
        <v>0</v>
      </c>
      <c r="P138" s="61">
        <f t="shared" si="80"/>
        <v>1</v>
      </c>
      <c r="Q138" s="61">
        <f t="shared" si="80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81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741</v>
      </c>
      <c r="H141" s="66" t="s">
        <v>741</v>
      </c>
      <c r="I141" s="66" t="s">
        <v>155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82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83">IF(AND(ISNUMBER(F142), F142&gt;0), 1, 0)</f>
        <v>1</v>
      </c>
      <c r="V142" s="48">
        <f t="shared" ref="V142:V169" si="84">IF(AND(ISNUMBER(G142), G142&gt;0), 1, 0)</f>
        <v>0</v>
      </c>
      <c r="W142" s="48">
        <f t="shared" ref="W142:W144" si="85">IF(AND(ISNUMBER(I142), I142&gt;0), 1, 0)</f>
        <v>1</v>
      </c>
      <c r="X142" s="61">
        <f t="shared" ref="X142:X169" si="86">IF(AND(ISNUMBER(J142), J142&gt;0), 1, 0)</f>
        <v>0</v>
      </c>
      <c r="Y142" s="61">
        <f t="shared" si="82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87">C142</f>
        <v>2008</v>
      </c>
      <c r="D143" s="6">
        <f t="shared" ref="D143:D169" si="88">D142</f>
        <v>2010</v>
      </c>
      <c r="E143" t="s">
        <v>175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83"/>
        <v>1</v>
      </c>
      <c r="V143" s="48">
        <f t="shared" si="84"/>
        <v>0</v>
      </c>
      <c r="W143" s="48">
        <f t="shared" si="85"/>
        <v>1</v>
      </c>
      <c r="X143" s="61">
        <f t="shared" si="86"/>
        <v>0</v>
      </c>
      <c r="Y143" s="61">
        <f t="shared" si="82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87"/>
        <v>2008</v>
      </c>
      <c r="D144" s="6">
        <f t="shared" si="88"/>
        <v>2010</v>
      </c>
      <c r="E144" t="s">
        <v>176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519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89">IF(AND(ISNUMBER(F145), F145&gt;0), 1, 0)</f>
        <v>1</v>
      </c>
      <c r="V145" s="48">
        <f t="shared" si="84"/>
        <v>0</v>
      </c>
      <c r="W145" s="48">
        <f t="shared" ref="W145" si="90">IF(AND(ISNUMBER(I145), I145&gt;0), 1, 0)</f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91">C145</f>
        <v>2008</v>
      </c>
      <c r="D146" s="6">
        <f t="shared" si="88"/>
        <v>2010</v>
      </c>
      <c r="E146" t="s">
        <v>530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83"/>
        <v>1</v>
      </c>
      <c r="V146" s="48">
        <f t="shared" si="84"/>
        <v>0</v>
      </c>
      <c r="W146" s="48">
        <f t="shared" ref="W146:W153" si="92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91"/>
        <v>2008</v>
      </c>
      <c r="D147" s="6">
        <f t="shared" si="88"/>
        <v>2010</v>
      </c>
      <c r="E147" t="s">
        <v>531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si="92"/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527</v>
      </c>
      <c r="F148" s="51">
        <v>13</v>
      </c>
      <c r="G148" s="66" t="s">
        <v>741</v>
      </c>
      <c r="H148" s="66" t="s">
        <v>741</v>
      </c>
      <c r="I148" s="11">
        <v>11.3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177</v>
      </c>
      <c r="F149" s="67" t="s">
        <v>154</v>
      </c>
      <c r="G149" s="66" t="s">
        <v>741</v>
      </c>
      <c r="H149" s="66" t="s">
        <v>741</v>
      </c>
      <c r="I149" s="11">
        <v>8.5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83"/>
        <v>0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178</v>
      </c>
      <c r="F150" s="51">
        <v>13</v>
      </c>
      <c r="G150" s="66" t="s">
        <v>741</v>
      </c>
      <c r="H150" s="66" t="s">
        <v>741</v>
      </c>
      <c r="I150" s="11">
        <v>11.3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83"/>
        <v>1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179</v>
      </c>
      <c r="F151" s="51">
        <v>13</v>
      </c>
      <c r="G151" s="66" t="s">
        <v>741</v>
      </c>
      <c r="H151" s="66" t="s">
        <v>741</v>
      </c>
      <c r="I151" s="66" t="s">
        <v>155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0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180</v>
      </c>
      <c r="F152" s="67" t="s">
        <v>154</v>
      </c>
      <c r="G152" s="66" t="s">
        <v>741</v>
      </c>
      <c r="H152" s="66" t="s">
        <v>741</v>
      </c>
      <c r="I152" s="11">
        <v>0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0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91"/>
        <v>2008</v>
      </c>
      <c r="D153" s="6">
        <f t="shared" si="88"/>
        <v>2010</v>
      </c>
      <c r="E153" s="24" t="s">
        <v>181</v>
      </c>
      <c r="F153" s="67" t="s">
        <v>154</v>
      </c>
      <c r="G153" s="66" t="s">
        <v>741</v>
      </c>
      <c r="H153" s="66" t="s">
        <v>741</v>
      </c>
      <c r="I153" s="66" t="s">
        <v>155</v>
      </c>
      <c r="J153" s="66" t="s">
        <v>742</v>
      </c>
      <c r="K153" s="66" t="s">
        <v>742</v>
      </c>
      <c r="L153" s="66" t="s">
        <v>720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91"/>
        <v>2008</v>
      </c>
      <c r="D154" s="6">
        <f t="shared" si="88"/>
        <v>2010</v>
      </c>
      <c r="E154" t="s">
        <v>515</v>
      </c>
      <c r="F154" s="51">
        <v>13</v>
      </c>
      <c r="G154" s="66" t="s">
        <v>741</v>
      </c>
      <c r="H154" s="66" t="s">
        <v>741</v>
      </c>
      <c r="I154" s="11">
        <v>11.3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93">IF(AND(ISNUMBER(F154), F154&gt;0), 1, 0)</f>
        <v>1</v>
      </c>
      <c r="V154" s="48">
        <f t="shared" si="84"/>
        <v>0</v>
      </c>
      <c r="W154" s="48">
        <f t="shared" ref="W154" si="94">IF(AND(ISNUMBER(I154), I154&gt;0), 1, 0)</f>
        <v>1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534</v>
      </c>
      <c r="F155" s="63">
        <v>13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83"/>
        <v>1</v>
      </c>
      <c r="V155" s="48">
        <f t="shared" si="84"/>
        <v>0</v>
      </c>
      <c r="W155" s="48">
        <f t="shared" ref="W155:W161" si="95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535</v>
      </c>
      <c r="F156" s="63">
        <v>13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si="95"/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524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182</v>
      </c>
      <c r="F158" s="63">
        <v>12</v>
      </c>
      <c r="G158" s="66" t="s">
        <v>741</v>
      </c>
      <c r="H158" s="66" t="s">
        <v>741</v>
      </c>
      <c r="I158" s="11">
        <v>10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367</v>
      </c>
      <c r="F159" s="67" t="s">
        <v>154</v>
      </c>
      <c r="G159" s="66" t="s">
        <v>741</v>
      </c>
      <c r="H159" s="66" t="s">
        <v>741</v>
      </c>
      <c r="I159" s="11">
        <v>11.3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83"/>
        <v>0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87"/>
        <v>2008</v>
      </c>
      <c r="D160" s="6">
        <f t="shared" si="88"/>
        <v>2010</v>
      </c>
      <c r="E160" t="s">
        <v>366</v>
      </c>
      <c r="F160" s="67" t="s">
        <v>154</v>
      </c>
      <c r="G160" s="66" t="s">
        <v>741</v>
      </c>
      <c r="H160" s="66" t="s">
        <v>741</v>
      </c>
      <c r="I160" s="11">
        <v>11.3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553</v>
      </c>
      <c r="F161" s="63">
        <v>13</v>
      </c>
      <c r="G161" s="66" t="s">
        <v>741</v>
      </c>
      <c r="H161" s="66" t="s">
        <v>741</v>
      </c>
      <c r="I161" s="11">
        <v>11.3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83"/>
        <v>1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736</v>
      </c>
      <c r="F162" s="63">
        <v>13</v>
      </c>
      <c r="G162" s="66" t="s">
        <v>741</v>
      </c>
      <c r="H162" s="66" t="s">
        <v>741</v>
      </c>
      <c r="I162" s="11">
        <v>11.3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" si="96">IF(AND(ISNUMBER(F162), F162&gt;0), 1, 0)</f>
        <v>1</v>
      </c>
      <c r="V162" s="48">
        <f t="shared" si="84"/>
        <v>0</v>
      </c>
      <c r="W162" s="48">
        <f t="shared" ref="W162" si="97">IF(AND(ISNUMBER(I162), I162&gt;0), 1, 0)</f>
        <v>1</v>
      </c>
      <c r="X162" s="61">
        <f t="shared" si="86"/>
        <v>0</v>
      </c>
      <c r="Y162" s="61">
        <f t="shared" ref="Y162" si="98">IF(AND(ISNUMBER(L162), L162&gt;0), 1, 0)</f>
        <v>0</v>
      </c>
      <c r="Z162" s="61">
        <v>-1</v>
      </c>
      <c r="AA162" s="61" t="s">
        <v>0</v>
      </c>
      <c r="AB162" t="s">
        <v>737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1074</v>
      </c>
      <c r="F163" s="63">
        <v>13</v>
      </c>
      <c r="G163" s="66" t="s">
        <v>741</v>
      </c>
      <c r="H163" s="66" t="s">
        <v>741</v>
      </c>
      <c r="I163" s="11">
        <v>11.3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9">IF(AND(ISNUMBER(F163), F163&gt;0), 1, 0)</f>
        <v>1</v>
      </c>
      <c r="V163" s="48">
        <f t="shared" ref="V163" si="100">IF(AND(ISNUMBER(G163), G163&gt;0), 1, 0)</f>
        <v>0</v>
      </c>
      <c r="W163" s="48">
        <f t="shared" ref="W163" si="101">IF(AND(ISNUMBER(I163), I163&gt;0), 1, 0)</f>
        <v>1</v>
      </c>
      <c r="X163" s="61">
        <f t="shared" ref="X163" si="102">IF(AND(ISNUMBER(J163), J163&gt;0), 1, 0)</f>
        <v>0</v>
      </c>
      <c r="Y163" s="61">
        <f t="shared" ref="Y163" si="103">IF(AND(ISNUMBER(L163), L163&gt;0), 1, 0)</f>
        <v>0</v>
      </c>
      <c r="Z163" s="61">
        <v>-1</v>
      </c>
      <c r="AA163" s="61" t="s">
        <v>0</v>
      </c>
      <c r="AB163" t="s">
        <v>1072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183</v>
      </c>
      <c r="F164" s="52">
        <v>0</v>
      </c>
      <c r="G164" s="66" t="s">
        <v>741</v>
      </c>
      <c r="H164" s="66" t="s">
        <v>741</v>
      </c>
      <c r="I164" s="66" t="s">
        <v>155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83"/>
        <v>0</v>
      </c>
      <c r="V164" s="48">
        <f t="shared" si="84"/>
        <v>0</v>
      </c>
      <c r="W164" s="48">
        <f t="shared" ref="W164:W169" si="104">IF(AND(ISNUMBER(I164), I164&gt;0), 1, 0)</f>
        <v>0</v>
      </c>
      <c r="X164" s="61">
        <f t="shared" si="86"/>
        <v>0</v>
      </c>
      <c r="Y164" s="61">
        <f t="shared" si="82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184</v>
      </c>
      <c r="F165" s="67" t="s">
        <v>154</v>
      </c>
      <c r="G165" s="66" t="s">
        <v>741</v>
      </c>
      <c r="H165" s="66" t="s">
        <v>741</v>
      </c>
      <c r="I165" s="48">
        <v>13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si="104"/>
        <v>1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185</v>
      </c>
      <c r="F166" s="67" t="s">
        <v>154</v>
      </c>
      <c r="G166" s="66" t="s">
        <v>741</v>
      </c>
      <c r="H166" s="66" t="s">
        <v>741</v>
      </c>
      <c r="I166" s="48">
        <v>13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379</v>
      </c>
      <c r="F167" s="51">
        <v>16</v>
      </c>
      <c r="G167" s="66" t="s">
        <v>741</v>
      </c>
      <c r="H167" s="66" t="s">
        <v>741</v>
      </c>
      <c r="I167" s="11">
        <v>14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87"/>
        <v>2008</v>
      </c>
      <c r="D168" s="6">
        <f t="shared" si="88"/>
        <v>2010</v>
      </c>
      <c r="E168" s="24" t="s">
        <v>186</v>
      </c>
      <c r="F168" s="67" t="s">
        <v>154</v>
      </c>
      <c r="G168" s="66" t="s">
        <v>741</v>
      </c>
      <c r="H168" s="66" t="s">
        <v>741</v>
      </c>
      <c r="I168" s="11">
        <v>0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105">IF(AND(ISNUMBER(F168), F168&gt;0), 1, 0)</f>
        <v>0</v>
      </c>
      <c r="V168" s="48">
        <f t="shared" si="84"/>
        <v>0</v>
      </c>
      <c r="W168" s="48">
        <f t="shared" si="104"/>
        <v>0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187</v>
      </c>
      <c r="F169" s="52">
        <v>0</v>
      </c>
      <c r="G169" s="66" t="s">
        <v>741</v>
      </c>
      <c r="H169" s="66" t="s">
        <v>741</v>
      </c>
      <c r="I169" s="11">
        <v>0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105"/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741</v>
      </c>
      <c r="H171" s="66" t="s">
        <v>741</v>
      </c>
      <c r="I171" s="66" t="s">
        <v>155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106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107">IF(AND(ISNUMBER(F172), F172&gt;0), 1, 0)</f>
        <v>1</v>
      </c>
      <c r="V172" s="48">
        <f t="shared" ref="V172:V199" si="108">IF(AND(ISNUMBER(G172), G172&gt;0), 1, 0)</f>
        <v>0</v>
      </c>
      <c r="W172" s="48">
        <f t="shared" ref="W172:W174" si="109">IF(AND(ISNUMBER(I172), I172&gt;0), 1, 0)</f>
        <v>1</v>
      </c>
      <c r="X172" s="61">
        <f t="shared" ref="X172:X199" si="110">IF(AND(ISNUMBER(J172), J172&gt;0), 1, 0)</f>
        <v>0</v>
      </c>
      <c r="Y172" s="61">
        <f t="shared" si="106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111">C172</f>
        <v>2006</v>
      </c>
      <c r="D173" s="6">
        <f t="shared" ref="D173:D199" si="112">D172</f>
        <v>2007</v>
      </c>
      <c r="E173" t="s">
        <v>175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107"/>
        <v>1</v>
      </c>
      <c r="V173" s="48">
        <f t="shared" si="108"/>
        <v>0</v>
      </c>
      <c r="W173" s="48">
        <f t="shared" si="109"/>
        <v>1</v>
      </c>
      <c r="X173" s="61">
        <f t="shared" si="110"/>
        <v>0</v>
      </c>
      <c r="Y173" s="61">
        <f t="shared" si="106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111"/>
        <v>2006</v>
      </c>
      <c r="D174" s="6">
        <f t="shared" si="112"/>
        <v>2007</v>
      </c>
      <c r="E174" t="s">
        <v>176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519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113">IF(AND(ISNUMBER(F175), F175&gt;0), 1, 0)</f>
        <v>1</v>
      </c>
      <c r="V175" s="48">
        <f t="shared" si="108"/>
        <v>0</v>
      </c>
      <c r="W175" s="48">
        <f t="shared" ref="W175" si="114">IF(AND(ISNUMBER(I175), I175&gt;0), 1, 0)</f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530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107"/>
        <v>1</v>
      </c>
      <c r="V176" s="48">
        <f t="shared" si="108"/>
        <v>0</v>
      </c>
      <c r="W176" s="48">
        <f t="shared" ref="W176:W183" si="115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531</v>
      </c>
      <c r="F177" s="51">
        <v>13</v>
      </c>
      <c r="G177" s="66" t="s">
        <v>741</v>
      </c>
      <c r="H177" s="66" t="s">
        <v>741</v>
      </c>
      <c r="I177" s="11">
        <v>11.3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si="115"/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527</v>
      </c>
      <c r="F178" s="51">
        <v>13</v>
      </c>
      <c r="G178" s="66" t="s">
        <v>741</v>
      </c>
      <c r="H178" s="66" t="s">
        <v>741</v>
      </c>
      <c r="I178" s="11">
        <v>11.3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177</v>
      </c>
      <c r="F179" s="67" t="s">
        <v>154</v>
      </c>
      <c r="G179" s="66" t="s">
        <v>741</v>
      </c>
      <c r="H179" s="66" t="s">
        <v>741</v>
      </c>
      <c r="I179" s="11">
        <v>8.5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107"/>
        <v>0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178</v>
      </c>
      <c r="F180" s="51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107"/>
        <v>1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179</v>
      </c>
      <c r="F181" s="51">
        <v>13</v>
      </c>
      <c r="G181" s="66" t="s">
        <v>741</v>
      </c>
      <c r="H181" s="66" t="s">
        <v>741</v>
      </c>
      <c r="I181" s="66" t="s">
        <v>155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0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180</v>
      </c>
      <c r="F182" s="67" t="s">
        <v>154</v>
      </c>
      <c r="G182" s="66" t="s">
        <v>741</v>
      </c>
      <c r="H182" s="66" t="s">
        <v>741</v>
      </c>
      <c r="I182" s="11">
        <v>0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0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111"/>
        <v>2006</v>
      </c>
      <c r="D183" s="6">
        <f t="shared" si="112"/>
        <v>2007</v>
      </c>
      <c r="E183" s="24" t="s">
        <v>181</v>
      </c>
      <c r="F183" s="67" t="s">
        <v>154</v>
      </c>
      <c r="G183" s="66" t="s">
        <v>741</v>
      </c>
      <c r="H183" s="66" t="s">
        <v>741</v>
      </c>
      <c r="I183" s="66" t="s">
        <v>155</v>
      </c>
      <c r="J183" s="66" t="s">
        <v>742</v>
      </c>
      <c r="K183" s="66" t="s">
        <v>742</v>
      </c>
      <c r="L183" s="66" t="s">
        <v>720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111"/>
        <v>2006</v>
      </c>
      <c r="D184" s="6">
        <f t="shared" si="112"/>
        <v>2007</v>
      </c>
      <c r="E184" t="s">
        <v>515</v>
      </c>
      <c r="F184" s="51">
        <v>13</v>
      </c>
      <c r="G184" s="66" t="s">
        <v>741</v>
      </c>
      <c r="H184" s="66" t="s">
        <v>741</v>
      </c>
      <c r="I184" s="11">
        <v>11.3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116">IF(AND(ISNUMBER(F184), F184&gt;0), 1, 0)</f>
        <v>1</v>
      </c>
      <c r="V184" s="48">
        <f t="shared" si="108"/>
        <v>0</v>
      </c>
      <c r="W184" s="48">
        <f t="shared" ref="W184" si="117">IF(AND(ISNUMBER(I184), I184&gt;0), 1, 0)</f>
        <v>1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534</v>
      </c>
      <c r="F185" s="63">
        <v>13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107"/>
        <v>1</v>
      </c>
      <c r="V185" s="48">
        <f t="shared" si="108"/>
        <v>0</v>
      </c>
      <c r="W185" s="48">
        <f t="shared" ref="W185:W191" si="118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535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si="118"/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524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182</v>
      </c>
      <c r="F188" s="63">
        <v>12</v>
      </c>
      <c r="G188" s="66" t="s">
        <v>741</v>
      </c>
      <c r="H188" s="66" t="s">
        <v>741</v>
      </c>
      <c r="I188" s="11">
        <v>10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367</v>
      </c>
      <c r="F189" s="67" t="s">
        <v>154</v>
      </c>
      <c r="G189" s="66" t="s">
        <v>741</v>
      </c>
      <c r="H189" s="66" t="s">
        <v>741</v>
      </c>
      <c r="I189" s="11">
        <v>11.3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107"/>
        <v>0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366</v>
      </c>
      <c r="F190" s="67" t="s">
        <v>154</v>
      </c>
      <c r="G190" s="66" t="s">
        <v>741</v>
      </c>
      <c r="H190" s="66" t="s">
        <v>741</v>
      </c>
      <c r="I190" s="11">
        <v>11.3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553</v>
      </c>
      <c r="F191" s="63">
        <v>13</v>
      </c>
      <c r="G191" s="66" t="s">
        <v>741</v>
      </c>
      <c r="H191" s="66" t="s">
        <v>741</v>
      </c>
      <c r="I191" s="11">
        <v>11.3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107"/>
        <v>1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736</v>
      </c>
      <c r="F192" s="63">
        <v>13</v>
      </c>
      <c r="G192" s="66" t="s">
        <v>741</v>
      </c>
      <c r="H192" s="66" t="s">
        <v>741</v>
      </c>
      <c r="I192" s="11">
        <v>11.3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" si="119">IF(AND(ISNUMBER(F192), F192&gt;0), 1, 0)</f>
        <v>1</v>
      </c>
      <c r="V192" s="48">
        <f t="shared" si="108"/>
        <v>0</v>
      </c>
      <c r="W192" s="48">
        <f t="shared" ref="W192" si="120">IF(AND(ISNUMBER(I192), I192&gt;0), 1, 0)</f>
        <v>1</v>
      </c>
      <c r="X192" s="61">
        <f t="shared" si="110"/>
        <v>0</v>
      </c>
      <c r="Y192" s="61">
        <f t="shared" ref="Y192" si="121">IF(AND(ISNUMBER(L192), L192&gt;0), 1, 0)</f>
        <v>0</v>
      </c>
      <c r="Z192" s="61">
        <v>-1</v>
      </c>
      <c r="AA192" s="61" t="s">
        <v>0</v>
      </c>
      <c r="AB192" t="s">
        <v>737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1074</v>
      </c>
      <c r="F193" s="63">
        <v>13</v>
      </c>
      <c r="G193" s="66" t="s">
        <v>741</v>
      </c>
      <c r="H193" s="66" t="s">
        <v>741</v>
      </c>
      <c r="I193" s="11">
        <v>11.3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22">IF(AND(ISNUMBER(F193), F193&gt;0), 1, 0)</f>
        <v>1</v>
      </c>
      <c r="V193" s="48">
        <f t="shared" ref="V193" si="123">IF(AND(ISNUMBER(G193), G193&gt;0), 1, 0)</f>
        <v>0</v>
      </c>
      <c r="W193" s="48">
        <f t="shared" ref="W193" si="124">IF(AND(ISNUMBER(I193), I193&gt;0), 1, 0)</f>
        <v>1</v>
      </c>
      <c r="X193" s="61">
        <f t="shared" ref="X193" si="125">IF(AND(ISNUMBER(J193), J193&gt;0), 1, 0)</f>
        <v>0</v>
      </c>
      <c r="Y193" s="61">
        <f t="shared" ref="Y193" si="126">IF(AND(ISNUMBER(L193), L193&gt;0), 1, 0)</f>
        <v>0</v>
      </c>
      <c r="Z193" s="61">
        <v>-1</v>
      </c>
      <c r="AA193" s="61" t="s">
        <v>0</v>
      </c>
      <c r="AB193" t="s">
        <v>1072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183</v>
      </c>
      <c r="F194" s="52">
        <v>0</v>
      </c>
      <c r="G194" s="66" t="s">
        <v>741</v>
      </c>
      <c r="H194" s="66" t="s">
        <v>741</v>
      </c>
      <c r="I194" s="66" t="s">
        <v>155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107"/>
        <v>0</v>
      </c>
      <c r="V194" s="48">
        <f t="shared" si="108"/>
        <v>0</v>
      </c>
      <c r="W194" s="48">
        <f t="shared" ref="W194:W199" si="127">IF(AND(ISNUMBER(I194), I194&gt;0), 1, 0)</f>
        <v>0</v>
      </c>
      <c r="X194" s="61">
        <f t="shared" si="110"/>
        <v>0</v>
      </c>
      <c r="Y194" s="61">
        <f t="shared" si="106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184</v>
      </c>
      <c r="F195" s="67" t="s">
        <v>154</v>
      </c>
      <c r="G195" s="66" t="s">
        <v>741</v>
      </c>
      <c r="H195" s="66" t="s">
        <v>741</v>
      </c>
      <c r="I195" s="48">
        <v>13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si="127"/>
        <v>1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185</v>
      </c>
      <c r="F196" s="67" t="s">
        <v>154</v>
      </c>
      <c r="G196" s="66" t="s">
        <v>741</v>
      </c>
      <c r="H196" s="66" t="s">
        <v>741</v>
      </c>
      <c r="I196" s="48">
        <v>13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379</v>
      </c>
      <c r="F197" s="51">
        <v>16</v>
      </c>
      <c r="G197" s="66" t="s">
        <v>741</v>
      </c>
      <c r="H197" s="66" t="s">
        <v>741</v>
      </c>
      <c r="I197" s="11">
        <v>14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111"/>
        <v>2006</v>
      </c>
      <c r="D198" s="6">
        <f t="shared" si="112"/>
        <v>2007</v>
      </c>
      <c r="E198" s="24" t="s">
        <v>186</v>
      </c>
      <c r="F198" s="67" t="s">
        <v>154</v>
      </c>
      <c r="G198" s="66" t="s">
        <v>741</v>
      </c>
      <c r="H198" s="66" t="s">
        <v>741</v>
      </c>
      <c r="I198" s="11">
        <v>0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28">IF(AND(ISNUMBER(F198), F198&gt;0), 1, 0)</f>
        <v>0</v>
      </c>
      <c r="V198" s="48">
        <f t="shared" si="108"/>
        <v>0</v>
      </c>
      <c r="W198" s="48">
        <f t="shared" si="127"/>
        <v>0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187</v>
      </c>
      <c r="F199" s="52">
        <v>0</v>
      </c>
      <c r="G199" s="66" t="s">
        <v>741</v>
      </c>
      <c r="H199" s="66" t="s">
        <v>741</v>
      </c>
      <c r="I199" s="11">
        <v>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28"/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741</v>
      </c>
      <c r="H201" s="66" t="s">
        <v>741</v>
      </c>
      <c r="I201" s="66" t="s">
        <v>155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29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30">IF(AND(ISNUMBER(F202), F202&gt;0), 1, 0)</f>
        <v>1</v>
      </c>
      <c r="V202" s="48">
        <f t="shared" ref="V202:V224" si="131">IF(AND(ISNUMBER(G202), G202&gt;0), 1, 0)</f>
        <v>0</v>
      </c>
      <c r="W202" s="48">
        <f t="shared" ref="W202:W224" si="132">IF(AND(ISNUMBER(I202), I202&gt;0), 1, 0)</f>
        <v>1</v>
      </c>
      <c r="X202" s="61">
        <f t="shared" ref="X202:X240" si="133">IF(AND(ISNUMBER(J202), J202&gt;0), 1, 0)</f>
        <v>0</v>
      </c>
      <c r="Y202" s="61">
        <f t="shared" si="129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34">C202</f>
        <v>2014</v>
      </c>
      <c r="D203" s="6">
        <f t="shared" si="134"/>
        <v>2014</v>
      </c>
      <c r="E203" s="177" t="s">
        <v>705</v>
      </c>
      <c r="F203" s="67" t="s">
        <v>154</v>
      </c>
      <c r="G203" s="66" t="s">
        <v>741</v>
      </c>
      <c r="H203" s="66" t="s">
        <v>741</v>
      </c>
      <c r="I203" s="178">
        <v>7.6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30"/>
        <v>0</v>
      </c>
      <c r="V203" s="48">
        <f t="shared" si="131"/>
        <v>0</v>
      </c>
      <c r="W203" s="48">
        <f t="shared" si="132"/>
        <v>1</v>
      </c>
      <c r="X203" s="61">
        <f t="shared" si="133"/>
        <v>0</v>
      </c>
      <c r="Y203" s="61">
        <f t="shared" si="129"/>
        <v>0</v>
      </c>
      <c r="Z203" s="61">
        <v>-1</v>
      </c>
      <c r="AA203" s="61" t="s">
        <v>0</v>
      </c>
      <c r="AB203" s="54" t="s">
        <v>710</v>
      </c>
    </row>
    <row r="204" spans="1:33" x14ac:dyDescent="0.25">
      <c r="C204" s="61">
        <f t="shared" ref="C204" si="135">C203</f>
        <v>2014</v>
      </c>
      <c r="D204" s="6">
        <f t="shared" si="134"/>
        <v>2014</v>
      </c>
      <c r="E204" s="177" t="s">
        <v>706</v>
      </c>
      <c r="F204" s="67" t="s">
        <v>154</v>
      </c>
      <c r="G204" s="66" t="s">
        <v>741</v>
      </c>
      <c r="H204" s="66" t="s">
        <v>741</v>
      </c>
      <c r="I204" s="178">
        <v>10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711</v>
      </c>
    </row>
    <row r="205" spans="1:33" x14ac:dyDescent="0.25">
      <c r="C205" s="61">
        <f t="shared" si="134"/>
        <v>2014</v>
      </c>
      <c r="D205" s="6">
        <f t="shared" si="134"/>
        <v>2014</v>
      </c>
      <c r="E205" t="s">
        <v>175</v>
      </c>
      <c r="F205" s="51">
        <v>13</v>
      </c>
      <c r="G205" s="66" t="s">
        <v>741</v>
      </c>
      <c r="H205" s="66" t="s">
        <v>741</v>
      </c>
      <c r="I205" s="11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30"/>
        <v>1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36">C205</f>
        <v>2014</v>
      </c>
      <c r="D206" s="6">
        <f t="shared" ref="D206:D240" si="137">D205</f>
        <v>2014</v>
      </c>
      <c r="E206" t="s">
        <v>176</v>
      </c>
      <c r="F206" s="51">
        <v>13</v>
      </c>
      <c r="G206" s="66" t="s">
        <v>741</v>
      </c>
      <c r="H206" s="66" t="s">
        <v>741</v>
      </c>
      <c r="I206" s="11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36" si="138">C206</f>
        <v>2014</v>
      </c>
      <c r="D207" s="6">
        <f t="shared" ref="D207:D236" si="139">D206</f>
        <v>2014</v>
      </c>
      <c r="E207" t="s">
        <v>519</v>
      </c>
      <c r="F207" s="51">
        <v>13</v>
      </c>
      <c r="G207" s="66" t="s">
        <v>741</v>
      </c>
      <c r="H207" s="66" t="s">
        <v>741</v>
      </c>
      <c r="I207" s="11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38"/>
        <v>2014</v>
      </c>
      <c r="D208" s="6">
        <f t="shared" si="139"/>
        <v>2014</v>
      </c>
      <c r="E208" t="s">
        <v>530</v>
      </c>
      <c r="F208" s="51">
        <v>13</v>
      </c>
      <c r="G208" s="66" t="s">
        <v>741</v>
      </c>
      <c r="H208" s="66" t="s">
        <v>741</v>
      </c>
      <c r="I208" s="11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531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527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40">C210</f>
        <v>2014</v>
      </c>
      <c r="D211" s="6">
        <f t="shared" si="139"/>
        <v>2014</v>
      </c>
      <c r="E211" s="177" t="s">
        <v>707</v>
      </c>
      <c r="F211" s="183">
        <v>13</v>
      </c>
      <c r="G211" s="66" t="s">
        <v>741</v>
      </c>
      <c r="H211" s="66" t="s">
        <v>741</v>
      </c>
      <c r="I211" s="184">
        <v>11.3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s="54" t="s">
        <v>713</v>
      </c>
    </row>
    <row r="212" spans="1:30" x14ac:dyDescent="0.25">
      <c r="C212" s="61">
        <f t="shared" ref="C212" si="141">C211</f>
        <v>2014</v>
      </c>
      <c r="D212" s="6">
        <f t="shared" si="139"/>
        <v>2014</v>
      </c>
      <c r="E212" s="177" t="s">
        <v>708</v>
      </c>
      <c r="F212" s="183">
        <v>13</v>
      </c>
      <c r="G212" s="66" t="s">
        <v>741</v>
      </c>
      <c r="H212" s="66" t="s">
        <v>741</v>
      </c>
      <c r="I212" s="184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714</v>
      </c>
    </row>
    <row r="213" spans="1:30" x14ac:dyDescent="0.25">
      <c r="C213" s="61">
        <f t="shared" ref="C213" si="142">C212</f>
        <v>2014</v>
      </c>
      <c r="D213" s="6">
        <f t="shared" si="139"/>
        <v>2014</v>
      </c>
      <c r="E213" s="177" t="s">
        <v>709</v>
      </c>
      <c r="F213" s="183">
        <v>13</v>
      </c>
      <c r="G213" s="66" t="s">
        <v>741</v>
      </c>
      <c r="H213" s="66" t="s">
        <v>741</v>
      </c>
      <c r="I213" s="184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715</v>
      </c>
    </row>
    <row r="214" spans="1:30" x14ac:dyDescent="0.25">
      <c r="C214" s="61">
        <f t="shared" ref="C214" si="143">C213</f>
        <v>2014</v>
      </c>
      <c r="D214" s="6">
        <f t="shared" si="139"/>
        <v>2014</v>
      </c>
      <c r="E214" t="s">
        <v>177</v>
      </c>
      <c r="F214" s="67" t="s">
        <v>154</v>
      </c>
      <c r="G214" s="66" t="s">
        <v>741</v>
      </c>
      <c r="H214" s="66" t="s">
        <v>741</v>
      </c>
      <c r="I214" s="66" t="s">
        <v>155</v>
      </c>
      <c r="J214" s="66" t="s">
        <v>742</v>
      </c>
      <c r="K214" s="66" t="s">
        <v>742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30"/>
        <v>0</v>
      </c>
      <c r="V214" s="48">
        <f t="shared" si="131"/>
        <v>0</v>
      </c>
      <c r="W214" s="48">
        <f t="shared" si="132"/>
        <v>0</v>
      </c>
      <c r="X214" s="61">
        <f t="shared" si="133"/>
        <v>0</v>
      </c>
      <c r="Y214" s="61">
        <f t="shared" si="129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44">C214</f>
        <v>2014</v>
      </c>
      <c r="D215" s="6">
        <f t="shared" si="139"/>
        <v>2014</v>
      </c>
      <c r="E215" t="s">
        <v>178</v>
      </c>
      <c r="F215" s="51">
        <v>13</v>
      </c>
      <c r="G215" s="66" t="s">
        <v>741</v>
      </c>
      <c r="H215" s="66" t="s">
        <v>741</v>
      </c>
      <c r="I215" s="11">
        <v>11.3</v>
      </c>
      <c r="J215" s="66" t="s">
        <v>742</v>
      </c>
      <c r="K215" s="66" t="s">
        <v>742</v>
      </c>
      <c r="L215" s="66" t="s">
        <v>720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30"/>
        <v>1</v>
      </c>
      <c r="V215" s="48">
        <f t="shared" si="131"/>
        <v>0</v>
      </c>
      <c r="W215" s="48">
        <f t="shared" si="132"/>
        <v>1</v>
      </c>
      <c r="X215" s="61">
        <f t="shared" si="133"/>
        <v>0</v>
      </c>
      <c r="Y215" s="61">
        <f t="shared" si="129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45">C215</f>
        <v>2014</v>
      </c>
      <c r="D216" s="6">
        <f t="shared" si="139"/>
        <v>2014</v>
      </c>
      <c r="E216" s="177" t="s">
        <v>690</v>
      </c>
      <c r="F216" s="67" t="s">
        <v>154</v>
      </c>
      <c r="G216" s="66" t="s">
        <v>741</v>
      </c>
      <c r="H216" s="66" t="s">
        <v>741</v>
      </c>
      <c r="I216" s="178">
        <v>7.6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30"/>
        <v>0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s="54" t="s">
        <v>692</v>
      </c>
    </row>
    <row r="217" spans="1:30" x14ac:dyDescent="0.25">
      <c r="C217" s="61">
        <f t="shared" ref="C217" si="146">C216</f>
        <v>2014</v>
      </c>
      <c r="D217" s="6">
        <f t="shared" si="139"/>
        <v>2014</v>
      </c>
      <c r="E217" s="177" t="s">
        <v>691</v>
      </c>
      <c r="F217" s="67" t="s">
        <v>154</v>
      </c>
      <c r="G217" s="66" t="s">
        <v>741</v>
      </c>
      <c r="H217" s="66" t="s">
        <v>741</v>
      </c>
      <c r="I217" s="178">
        <v>10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693</v>
      </c>
    </row>
    <row r="218" spans="1:30" x14ac:dyDescent="0.25">
      <c r="C218" s="61">
        <f t="shared" ref="C218" si="147">C217</f>
        <v>2014</v>
      </c>
      <c r="D218" s="6">
        <f t="shared" si="139"/>
        <v>2014</v>
      </c>
      <c r="E218" t="s">
        <v>179</v>
      </c>
      <c r="F218" s="51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30"/>
        <v>1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48">C218</f>
        <v>2014</v>
      </c>
      <c r="D219" s="6">
        <f t="shared" si="139"/>
        <v>2014</v>
      </c>
      <c r="E219" t="s">
        <v>180</v>
      </c>
      <c r="F219" s="67" t="s">
        <v>154</v>
      </c>
      <c r="G219" s="66" t="s">
        <v>741</v>
      </c>
      <c r="H219" s="66" t="s">
        <v>741</v>
      </c>
      <c r="I219" s="11">
        <v>0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0</v>
      </c>
      <c r="V219" s="48">
        <f t="shared" si="131"/>
        <v>0</v>
      </c>
      <c r="W219" s="48">
        <f t="shared" si="132"/>
        <v>0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49">C219</f>
        <v>2014</v>
      </c>
      <c r="D220" s="6">
        <f t="shared" si="139"/>
        <v>2014</v>
      </c>
      <c r="E220" s="24" t="s">
        <v>181</v>
      </c>
      <c r="F220" s="67" t="s">
        <v>154</v>
      </c>
      <c r="G220" s="66" t="s">
        <v>741</v>
      </c>
      <c r="H220" s="66" t="s">
        <v>741</v>
      </c>
      <c r="I220" s="66" t="s">
        <v>155</v>
      </c>
      <c r="J220" s="66" t="s">
        <v>742</v>
      </c>
      <c r="K220" s="66" t="s">
        <v>742</v>
      </c>
      <c r="L220" s="66" t="s">
        <v>720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50">C220</f>
        <v>2014</v>
      </c>
      <c r="D221" s="6">
        <f t="shared" si="139"/>
        <v>2014</v>
      </c>
      <c r="E221" t="s">
        <v>515</v>
      </c>
      <c r="F221" s="51">
        <v>13</v>
      </c>
      <c r="G221" s="66" t="s">
        <v>741</v>
      </c>
      <c r="H221" s="66" t="s">
        <v>741</v>
      </c>
      <c r="I221" s="11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30"/>
        <v>1</v>
      </c>
      <c r="V221" s="48">
        <f t="shared" si="131"/>
        <v>0</v>
      </c>
      <c r="W221" s="48">
        <f t="shared" si="132"/>
        <v>1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51">C221</f>
        <v>2014</v>
      </c>
      <c r="D222" s="6">
        <f t="shared" si="139"/>
        <v>2014</v>
      </c>
      <c r="E222" t="s">
        <v>534</v>
      </c>
      <c r="F222" s="63">
        <v>13</v>
      </c>
      <c r="G222" s="66" t="s">
        <v>741</v>
      </c>
      <c r="H222" s="66" t="s">
        <v>741</v>
      </c>
      <c r="I222" s="11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52">C222</f>
        <v>2014</v>
      </c>
      <c r="D223" s="6">
        <f t="shared" si="139"/>
        <v>2014</v>
      </c>
      <c r="E223" t="s">
        <v>535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53">C223</f>
        <v>2014</v>
      </c>
      <c r="D224" s="6">
        <f t="shared" si="139"/>
        <v>2014</v>
      </c>
      <c r="E224" t="s">
        <v>524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54">C224</f>
        <v>2014</v>
      </c>
      <c r="D225" s="6">
        <f t="shared" si="139"/>
        <v>2014</v>
      </c>
      <c r="E225" s="177" t="s">
        <v>694</v>
      </c>
      <c r="F225" s="183">
        <v>13</v>
      </c>
      <c r="G225" s="66" t="s">
        <v>741</v>
      </c>
      <c r="H225" s="66" t="s">
        <v>741</v>
      </c>
      <c r="I225" s="184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55">IF(AND(ISNUMBER(F225), F225&gt;0), 1, 0)</f>
        <v>1</v>
      </c>
      <c r="V225" s="48">
        <f t="shared" ref="V225:V240" si="156">IF(AND(ISNUMBER(G225), G225&gt;0), 1, 0)</f>
        <v>0</v>
      </c>
      <c r="W225" s="48">
        <f t="shared" ref="W225:W227" si="157">IF(AND(ISNUMBER(I225), I225&gt;0), 1, 0)</f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s="54" t="s">
        <v>697</v>
      </c>
    </row>
    <row r="226" spans="1:33" x14ac:dyDescent="0.25">
      <c r="C226" s="61">
        <f t="shared" ref="C226" si="158">C225</f>
        <v>2014</v>
      </c>
      <c r="D226" s="6">
        <f t="shared" si="139"/>
        <v>2014</v>
      </c>
      <c r="E226" s="177" t="s">
        <v>695</v>
      </c>
      <c r="F226" s="183">
        <v>13</v>
      </c>
      <c r="G226" s="66" t="s">
        <v>741</v>
      </c>
      <c r="H226" s="66" t="s">
        <v>741</v>
      </c>
      <c r="I226" s="184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55"/>
        <v>1</v>
      </c>
      <c r="V226" s="48">
        <f t="shared" si="156"/>
        <v>0</v>
      </c>
      <c r="W226" s="48">
        <f t="shared" si="157"/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698</v>
      </c>
    </row>
    <row r="227" spans="1:33" x14ac:dyDescent="0.25">
      <c r="C227" s="61">
        <f t="shared" ref="C227" si="159">C226</f>
        <v>2014</v>
      </c>
      <c r="D227" s="6">
        <f t="shared" si="139"/>
        <v>2014</v>
      </c>
      <c r="E227" s="177" t="s">
        <v>696</v>
      </c>
      <c r="F227" s="183">
        <v>13</v>
      </c>
      <c r="G227" s="66" t="s">
        <v>741</v>
      </c>
      <c r="H227" s="66" t="s">
        <v>741</v>
      </c>
      <c r="I227" s="184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699</v>
      </c>
    </row>
    <row r="228" spans="1:33" x14ac:dyDescent="0.25">
      <c r="C228" s="61">
        <f t="shared" ref="C228" si="160">C227</f>
        <v>2014</v>
      </c>
      <c r="D228" s="6">
        <f t="shared" si="139"/>
        <v>2014</v>
      </c>
      <c r="E228" t="s">
        <v>182</v>
      </c>
      <c r="F228" s="67" t="s">
        <v>154</v>
      </c>
      <c r="G228" s="66" t="s">
        <v>741</v>
      </c>
      <c r="H228" s="66" t="s">
        <v>741</v>
      </c>
      <c r="I228" s="66" t="s">
        <v>155</v>
      </c>
      <c r="J228" s="66" t="s">
        <v>742</v>
      </c>
      <c r="K228" s="66" t="s">
        <v>742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30"/>
        <v>0</v>
      </c>
      <c r="V228" s="48">
        <f t="shared" si="156"/>
        <v>0</v>
      </c>
      <c r="W228" s="48">
        <f t="shared" ref="W228:W232" si="161">IF(AND(ISNUMBER(I228), I228&gt;0), 1, 0)</f>
        <v>0</v>
      </c>
      <c r="X228" s="61">
        <f t="shared" si="133"/>
        <v>0</v>
      </c>
      <c r="Y228" s="61">
        <f t="shared" si="129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:C231" si="162">C228</f>
        <v>2014</v>
      </c>
      <c r="D229" s="6">
        <f t="shared" si="139"/>
        <v>2014</v>
      </c>
      <c r="E229" t="s">
        <v>367</v>
      </c>
      <c r="F229" s="63">
        <v>13</v>
      </c>
      <c r="G229" s="66" t="s">
        <v>741</v>
      </c>
      <c r="H229" s="66" t="s">
        <v>741</v>
      </c>
      <c r="I229" s="11">
        <v>11.3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30"/>
        <v>1</v>
      </c>
      <c r="V229" s="48">
        <f t="shared" si="156"/>
        <v>0</v>
      </c>
      <c r="W229" s="48">
        <f t="shared" si="161"/>
        <v>1</v>
      </c>
      <c r="X229" s="61">
        <f t="shared" si="133"/>
        <v>0</v>
      </c>
      <c r="Y229" s="61">
        <f t="shared" si="129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62"/>
        <v>2014</v>
      </c>
      <c r="D230" s="6">
        <f t="shared" si="139"/>
        <v>2014</v>
      </c>
      <c r="E230" t="s">
        <v>809</v>
      </c>
      <c r="F230" s="63">
        <v>13</v>
      </c>
      <c r="G230" s="66" t="s">
        <v>741</v>
      </c>
      <c r="H230" s="66" t="s">
        <v>741</v>
      </c>
      <c r="I230" s="11">
        <v>11.3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ref="U230" si="163">IF(AND(ISNUMBER(F230), F230&gt;0), 1, 0)</f>
        <v>1</v>
      </c>
      <c r="V230" s="48">
        <f t="shared" ref="V230" si="164">IF(AND(ISNUMBER(G230), G230&gt;0), 1, 0)</f>
        <v>0</v>
      </c>
      <c r="W230" s="48">
        <f t="shared" ref="W230" si="165">IF(AND(ISNUMBER(I230), I230&gt;0), 1, 0)</f>
        <v>1</v>
      </c>
      <c r="X230" s="61">
        <f t="shared" ref="X230" si="166">IF(AND(ISNUMBER(J230), J230&gt;0), 1, 0)</f>
        <v>0</v>
      </c>
      <c r="Y230" s="61">
        <f t="shared" ref="Y230" si="167">IF(AND(ISNUMBER(L230), L230&gt;0), 1, 0)</f>
        <v>0</v>
      </c>
      <c r="Z230" s="61">
        <v>-1</v>
      </c>
      <c r="AA230" s="61" t="s">
        <v>0</v>
      </c>
      <c r="AB230" s="54" t="s">
        <v>810</v>
      </c>
      <c r="AD230" t="s">
        <v>812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366</v>
      </c>
      <c r="F231" s="63">
        <v>13</v>
      </c>
      <c r="G231" s="66" t="s">
        <v>741</v>
      </c>
      <c r="H231" s="66" t="s">
        <v>741</v>
      </c>
      <c r="I231" s="11">
        <v>11.3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30"/>
        <v>1</v>
      </c>
      <c r="V231" s="48">
        <f t="shared" si="156"/>
        <v>0</v>
      </c>
      <c r="W231" s="48">
        <f t="shared" si="161"/>
        <v>1</v>
      </c>
      <c r="X231" s="61">
        <f t="shared" si="133"/>
        <v>0</v>
      </c>
      <c r="Y231" s="61">
        <f t="shared" si="129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38"/>
        <v>2014</v>
      </c>
      <c r="D232" s="6">
        <f t="shared" si="139"/>
        <v>2014</v>
      </c>
      <c r="E232" t="s">
        <v>553</v>
      </c>
      <c r="F232" s="63">
        <v>13</v>
      </c>
      <c r="G232" s="66" t="s">
        <v>741</v>
      </c>
      <c r="H232" s="66" t="s">
        <v>741</v>
      </c>
      <c r="I232" s="11">
        <v>11.3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736</v>
      </c>
      <c r="F233" s="63">
        <v>13</v>
      </c>
      <c r="G233" s="66" t="s">
        <v>741</v>
      </c>
      <c r="H233" s="66" t="s">
        <v>741</v>
      </c>
      <c r="I233" s="11">
        <v>11.3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" si="168">IF(AND(ISNUMBER(F233), F233&gt;0), 1, 0)</f>
        <v>1</v>
      </c>
      <c r="V233" s="48">
        <f t="shared" si="156"/>
        <v>0</v>
      </c>
      <c r="W233" s="48">
        <f t="shared" ref="W233" si="169">IF(AND(ISNUMBER(I233), I233&gt;0), 1, 0)</f>
        <v>1</v>
      </c>
      <c r="X233" s="61">
        <f t="shared" si="133"/>
        <v>0</v>
      </c>
      <c r="Y233" s="61">
        <f t="shared" ref="Y233" si="170">IF(AND(ISNUMBER(L233), L233&gt;0), 1, 0)</f>
        <v>0</v>
      </c>
      <c r="Z233" s="61">
        <v>-1</v>
      </c>
      <c r="AA233" s="61" t="s">
        <v>0</v>
      </c>
      <c r="AB233" t="s">
        <v>737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1074</v>
      </c>
      <c r="F234" s="63">
        <v>13</v>
      </c>
      <c r="G234" s="66" t="s">
        <v>741</v>
      </c>
      <c r="H234" s="66" t="s">
        <v>741</v>
      </c>
      <c r="I234" s="11">
        <v>11.3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71">IF(AND(ISNUMBER(F234), F234&gt;0), 1, 0)</f>
        <v>1</v>
      </c>
      <c r="V234" s="48">
        <f t="shared" ref="V234" si="172">IF(AND(ISNUMBER(G234), G234&gt;0), 1, 0)</f>
        <v>0</v>
      </c>
      <c r="W234" s="48">
        <f t="shared" ref="W234" si="173">IF(AND(ISNUMBER(I234), I234&gt;0), 1, 0)</f>
        <v>1</v>
      </c>
      <c r="X234" s="61">
        <f t="shared" ref="X234" si="174">IF(AND(ISNUMBER(J234), J234&gt;0), 1, 0)</f>
        <v>0</v>
      </c>
      <c r="Y234" s="61">
        <f t="shared" ref="Y234" si="175">IF(AND(ISNUMBER(L234), L234&gt;0), 1, 0)</f>
        <v>0</v>
      </c>
      <c r="Z234" s="61">
        <v>-1</v>
      </c>
      <c r="AA234" s="61" t="s">
        <v>0</v>
      </c>
      <c r="AB234" t="s">
        <v>1072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183</v>
      </c>
      <c r="F235" s="52">
        <v>0</v>
      </c>
      <c r="G235" s="66" t="s">
        <v>741</v>
      </c>
      <c r="H235" s="66" t="s">
        <v>741</v>
      </c>
      <c r="I235" s="66" t="s">
        <v>155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30"/>
        <v>0</v>
      </c>
      <c r="V235" s="48">
        <f t="shared" si="156"/>
        <v>0</v>
      </c>
      <c r="W235" s="48">
        <f t="shared" ref="W235:W240" si="176">IF(AND(ISNUMBER(I235), I235&gt;0), 1, 0)</f>
        <v>0</v>
      </c>
      <c r="X235" s="61">
        <f t="shared" si="133"/>
        <v>0</v>
      </c>
      <c r="Y235" s="61">
        <f t="shared" si="129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184</v>
      </c>
      <c r="F236" s="67" t="s">
        <v>154</v>
      </c>
      <c r="G236" s="66" t="s">
        <v>741</v>
      </c>
      <c r="H236" s="66" t="s">
        <v>741</v>
      </c>
      <c r="I236" s="48">
        <v>13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si="176"/>
        <v>1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36"/>
        <v>2014</v>
      </c>
      <c r="D237" s="6">
        <f t="shared" si="137"/>
        <v>2014</v>
      </c>
      <c r="E237" t="s">
        <v>185</v>
      </c>
      <c r="F237" s="67" t="s">
        <v>154</v>
      </c>
      <c r="G237" s="66" t="s">
        <v>741</v>
      </c>
      <c r="H237" s="66" t="s">
        <v>741</v>
      </c>
      <c r="I237" s="48">
        <v>13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379</v>
      </c>
      <c r="F238" s="51">
        <v>16</v>
      </c>
      <c r="G238" s="66" t="s">
        <v>741</v>
      </c>
      <c r="H238" s="66" t="s">
        <v>741</v>
      </c>
      <c r="I238" s="11">
        <v>14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36"/>
        <v>2014</v>
      </c>
      <c r="D239" s="6">
        <f t="shared" si="137"/>
        <v>2014</v>
      </c>
      <c r="E239" s="24" t="s">
        <v>186</v>
      </c>
      <c r="F239" s="67" t="s">
        <v>154</v>
      </c>
      <c r="G239" s="66" t="s">
        <v>741</v>
      </c>
      <c r="H239" s="66" t="s">
        <v>741</v>
      </c>
      <c r="I239" s="11">
        <v>0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77">IF(AND(ISNUMBER(F239), F239&gt;0), 1, 0)</f>
        <v>0</v>
      </c>
      <c r="V239" s="48">
        <f t="shared" si="156"/>
        <v>0</v>
      </c>
      <c r="W239" s="48">
        <f t="shared" si="176"/>
        <v>0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187</v>
      </c>
      <c r="F240" s="52">
        <v>0</v>
      </c>
      <c r="G240" s="66" t="s">
        <v>741</v>
      </c>
      <c r="H240" s="66" t="s">
        <v>741</v>
      </c>
      <c r="I240" s="11">
        <v>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77"/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741</v>
      </c>
      <c r="H242" s="66" t="s">
        <v>741</v>
      </c>
      <c r="I242" s="66" t="s">
        <v>155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78">O110</f>
        <v>1</v>
      </c>
      <c r="P242" s="61">
        <f t="shared" si="178"/>
        <v>-1</v>
      </c>
      <c r="Q242" s="61">
        <f t="shared" si="178"/>
        <v>0</v>
      </c>
      <c r="R242" s="61">
        <f t="shared" si="178"/>
        <v>0</v>
      </c>
      <c r="S242" s="92">
        <f t="shared" si="178"/>
        <v>0</v>
      </c>
      <c r="T242" s="75" t="str">
        <f t="shared" si="178"/>
        <v xml:space="preserve">SplitAirCond     </v>
      </c>
      <c r="U242" s="72">
        <f t="shared" ref="U242" si="179">IF(AND(ISNUMBER(F242), F242&gt;0), 1, 0)</f>
        <v>0</v>
      </c>
      <c r="V242" s="61">
        <f t="shared" ref="V242:V248" si="180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81">IF(AND(ISNUMBER(L242), L242&gt;0), 1, 0)</f>
        <v>0</v>
      </c>
      <c r="Z242" s="61">
        <v>-1</v>
      </c>
      <c r="AA242" s="61" t="s">
        <v>0</v>
      </c>
      <c r="AB242" s="62" t="str">
        <f t="shared" ref="AB242:AB270" si="182"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741</v>
      </c>
      <c r="H243" s="66" t="s">
        <v>741</v>
      </c>
      <c r="I243" s="64">
        <v>11.7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83">O111</f>
        <v>1</v>
      </c>
      <c r="P243" s="61">
        <f t="shared" si="183"/>
        <v>1</v>
      </c>
      <c r="Q243" s="61">
        <f t="shared" si="183"/>
        <v>0</v>
      </c>
      <c r="R243" s="61">
        <f t="shared" si="183"/>
        <v>1</v>
      </c>
      <c r="S243" s="92">
        <f t="shared" si="183"/>
        <v>0</v>
      </c>
      <c r="T243" s="75" t="str">
        <f t="shared" si="183"/>
        <v xml:space="preserve">SplitAirCond     </v>
      </c>
      <c r="U243" s="72">
        <f t="shared" ref="U243:U248" si="184">IF(AND(ISNUMBER(F243), F243&gt;0), 1, 0)</f>
        <v>1</v>
      </c>
      <c r="V243" s="61">
        <f t="shared" si="180"/>
        <v>0</v>
      </c>
      <c r="W243" s="61">
        <f t="shared" ref="W243:W248" si="185">IF(AND(ISNUMBER(I243), I243&gt;0), 1, 0)</f>
        <v>1</v>
      </c>
      <c r="X243" s="61">
        <f t="shared" ref="X243:X270" si="186">IF(AND(ISNUMBER(J243), J243&gt;0), 1, 0)</f>
        <v>0</v>
      </c>
      <c r="Y243" s="61">
        <f t="shared" si="181"/>
        <v>0</v>
      </c>
      <c r="Z243" s="61">
        <v>-1</v>
      </c>
      <c r="AA243" s="61" t="s">
        <v>0</v>
      </c>
      <c r="AB243" s="62" t="str">
        <f t="shared" si="182"/>
        <v xml:space="preserve">SplitAirCond - Split air conditioning system                        </v>
      </c>
    </row>
    <row r="244" spans="1:28" x14ac:dyDescent="0.25">
      <c r="C244" s="61">
        <f t="shared" ref="C244:C270" si="187">C243</f>
        <v>2016</v>
      </c>
      <c r="D244" s="6">
        <f t="shared" ref="D244:D270" si="188">D243</f>
        <v>2017</v>
      </c>
      <c r="E244" t="s">
        <v>175</v>
      </c>
      <c r="F244" s="63">
        <v>14</v>
      </c>
      <c r="G244" s="66" t="s">
        <v>741</v>
      </c>
      <c r="H244" s="66" t="s">
        <v>741</v>
      </c>
      <c r="I244" s="64">
        <v>11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89">O112</f>
        <v>1</v>
      </c>
      <c r="P244" s="61">
        <f t="shared" si="189"/>
        <v>1</v>
      </c>
      <c r="Q244" s="61">
        <f t="shared" si="189"/>
        <v>0</v>
      </c>
      <c r="R244" s="61">
        <f t="shared" si="189"/>
        <v>1</v>
      </c>
      <c r="S244" s="92">
        <f t="shared" si="189"/>
        <v>0</v>
      </c>
      <c r="T244" s="75" t="str">
        <f t="shared" si="189"/>
        <v xml:space="preserve">SplitAirCond     </v>
      </c>
      <c r="U244" s="72">
        <f t="shared" si="184"/>
        <v>1</v>
      </c>
      <c r="V244" s="61">
        <f t="shared" si="180"/>
        <v>0</v>
      </c>
      <c r="W244" s="61">
        <f t="shared" si="185"/>
        <v>1</v>
      </c>
      <c r="X244" s="61">
        <f t="shared" si="186"/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PkgAirCond - Central packaged A/C system (&lt; 65 kBtuh)               </v>
      </c>
    </row>
    <row r="245" spans="1:28" x14ac:dyDescent="0.25">
      <c r="C245" s="61">
        <f t="shared" si="187"/>
        <v>2016</v>
      </c>
      <c r="D245" s="6">
        <f t="shared" si="188"/>
        <v>2017</v>
      </c>
      <c r="E245" t="s">
        <v>176</v>
      </c>
      <c r="F245" s="51">
        <v>13</v>
      </c>
      <c r="G245" s="66" t="s">
        <v>741</v>
      </c>
      <c r="H245" s="66" t="s">
        <v>741</v>
      </c>
      <c r="I245" s="11">
        <v>0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90">O113</f>
        <v>0</v>
      </c>
      <c r="P245" s="61">
        <f t="shared" si="190"/>
        <v>1</v>
      </c>
      <c r="Q245" s="61">
        <f t="shared" si="190"/>
        <v>0</v>
      </c>
      <c r="R245" s="61">
        <f t="shared" si="190"/>
        <v>1</v>
      </c>
      <c r="S245" s="92">
        <f t="shared" si="190"/>
        <v>0</v>
      </c>
      <c r="T245" s="75" t="str">
        <f t="shared" si="190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0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LrgPkgAirCond - Large packaged A/C system (&gt;= 65 kBtuh)             </v>
      </c>
    </row>
    <row r="246" spans="1:28" x14ac:dyDescent="0.25">
      <c r="C246" s="61">
        <f t="shared" si="187"/>
        <v>2016</v>
      </c>
      <c r="D246" s="6">
        <f t="shared" si="188"/>
        <v>2017</v>
      </c>
      <c r="E246" t="s">
        <v>519</v>
      </c>
      <c r="F246" s="51">
        <v>12</v>
      </c>
      <c r="G246" s="66" t="s">
        <v>741</v>
      </c>
      <c r="H246" s="66" t="s">
        <v>741</v>
      </c>
      <c r="I246" s="149">
        <v>10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91">O114</f>
        <v>1</v>
      </c>
      <c r="P246" s="61">
        <f t="shared" si="191"/>
        <v>1</v>
      </c>
      <c r="Q246" s="61">
        <f t="shared" si="191"/>
        <v>0</v>
      </c>
      <c r="R246" s="61">
        <f t="shared" si="191"/>
        <v>1</v>
      </c>
      <c r="S246" s="92">
        <f t="shared" si="191"/>
        <v>0</v>
      </c>
      <c r="T246" s="75" t="str">
        <f t="shared" si="191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1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SDHVSplitAirCond - Small duct, high velocity, split A/C system                        </v>
      </c>
    </row>
    <row r="247" spans="1:28" x14ac:dyDescent="0.25">
      <c r="C247" s="61">
        <f t="shared" si="187"/>
        <v>2016</v>
      </c>
      <c r="D247" s="6">
        <f t="shared" si="188"/>
        <v>2017</v>
      </c>
      <c r="E247" t="s">
        <v>530</v>
      </c>
      <c r="F247" s="51">
        <v>14</v>
      </c>
      <c r="G247" s="66" t="s">
        <v>741</v>
      </c>
      <c r="H247" s="66" t="s">
        <v>741</v>
      </c>
      <c r="I247" s="11">
        <v>11.7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92">O115</f>
        <v>1</v>
      </c>
      <c r="P247" s="61">
        <f t="shared" si="192"/>
        <v>0</v>
      </c>
      <c r="Q247" s="61">
        <f t="shared" si="192"/>
        <v>0</v>
      </c>
      <c r="R247" s="61">
        <f t="shared" si="192"/>
        <v>1</v>
      </c>
      <c r="S247" s="92">
        <f t="shared" si="192"/>
        <v>1</v>
      </c>
      <c r="T247" s="75" t="str">
        <f t="shared" si="192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>DuctlessMiniSplitAirCond – Ductless mini-split A/C system</v>
      </c>
    </row>
    <row r="248" spans="1:28" x14ac:dyDescent="0.25">
      <c r="C248" s="61">
        <f t="shared" si="187"/>
        <v>2016</v>
      </c>
      <c r="D248" s="6">
        <f t="shared" si="188"/>
        <v>2017</v>
      </c>
      <c r="E248" t="s">
        <v>531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93">O116</f>
        <v>1</v>
      </c>
      <c r="P248" s="61">
        <f t="shared" si="193"/>
        <v>0</v>
      </c>
      <c r="Q248" s="61">
        <f t="shared" si="193"/>
        <v>0</v>
      </c>
      <c r="R248" s="61">
        <f t="shared" si="193"/>
        <v>1</v>
      </c>
      <c r="S248" s="92">
        <f t="shared" si="193"/>
        <v>1</v>
      </c>
      <c r="T248" s="75" t="str">
        <f t="shared" si="193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DuctlessMultiSplitAirCond - Ductless multi-split A/C system</v>
      </c>
    </row>
    <row r="249" spans="1:28" x14ac:dyDescent="0.25">
      <c r="C249" s="61">
        <f t="shared" si="187"/>
        <v>2016</v>
      </c>
      <c r="D249" s="6">
        <f t="shared" si="188"/>
        <v>2017</v>
      </c>
      <c r="E249" t="s">
        <v>527</v>
      </c>
      <c r="F249" s="51">
        <v>13</v>
      </c>
      <c r="G249" s="66" t="s">
        <v>741</v>
      </c>
      <c r="H249" s="66" t="s">
        <v>741</v>
      </c>
      <c r="I249" s="11">
        <v>11.3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94">O117</f>
        <v>1</v>
      </c>
      <c r="P249" s="61">
        <f t="shared" si="194"/>
        <v>0</v>
      </c>
      <c r="Q249" s="61">
        <f t="shared" si="194"/>
        <v>0</v>
      </c>
      <c r="R249" s="61">
        <f t="shared" si="194"/>
        <v>1</v>
      </c>
      <c r="S249" s="92">
        <f t="shared" si="194"/>
        <v>1</v>
      </c>
      <c r="T249" s="75" t="str">
        <f t="shared" si="194"/>
        <v xml:space="preserve">SplitAirCond     </v>
      </c>
      <c r="U249" s="72">
        <f t="shared" ref="U249:U270" si="195">IF(AND(ISNUMBER(F249), F249&gt;0), 1, 0)</f>
        <v>1</v>
      </c>
      <c r="V249" s="61">
        <f t="shared" ref="V249:V261" si="196">IF(AND(ISNUMBER(G249), G249&gt;0), 1, 0)</f>
        <v>0</v>
      </c>
      <c r="W249" s="61">
        <f t="shared" ref="W249:W261" si="197">IF(AND(ISNUMBER(I249), I249&gt;0), 1, 0)</f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DuctlessVRFAirCond - Ductless variable refrigerant flow (VRF) A/C system</v>
      </c>
    </row>
    <row r="250" spans="1:28" x14ac:dyDescent="0.25">
      <c r="C250" s="61">
        <f t="shared" si="187"/>
        <v>2016</v>
      </c>
      <c r="D250" s="6">
        <f t="shared" si="188"/>
        <v>2017</v>
      </c>
      <c r="E250" t="s">
        <v>177</v>
      </c>
      <c r="F250" s="67" t="s">
        <v>154</v>
      </c>
      <c r="G250" s="66" t="s">
        <v>741</v>
      </c>
      <c r="H250" s="66" t="s">
        <v>741</v>
      </c>
      <c r="I250" s="11">
        <v>8.5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98">O118</f>
        <v>1</v>
      </c>
      <c r="P250" s="61">
        <f t="shared" si="198"/>
        <v>0</v>
      </c>
      <c r="Q250" s="61">
        <f t="shared" si="198"/>
        <v>0</v>
      </c>
      <c r="R250" s="61">
        <f t="shared" si="198"/>
        <v>0</v>
      </c>
      <c r="S250" s="92">
        <f t="shared" si="198"/>
        <v>1</v>
      </c>
      <c r="T250" s="75" t="str">
        <f t="shared" si="198"/>
        <v xml:space="preserve">SplitAirCond     </v>
      </c>
      <c r="U250" s="72">
        <f t="shared" si="195"/>
        <v>0</v>
      </c>
      <c r="V250" s="61">
        <f t="shared" si="196"/>
        <v>0</v>
      </c>
      <c r="W250" s="61">
        <f t="shared" si="197"/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 xml:space="preserve">RoomAirCond - Non-central room A/C system                           </v>
      </c>
    </row>
    <row r="251" spans="1:28" x14ac:dyDescent="0.25">
      <c r="C251" s="61">
        <f t="shared" si="187"/>
        <v>2016</v>
      </c>
      <c r="D251" s="6">
        <f t="shared" si="188"/>
        <v>2017</v>
      </c>
      <c r="E251" t="s">
        <v>178</v>
      </c>
      <c r="F251" s="63">
        <v>14</v>
      </c>
      <c r="G251" s="66" t="s">
        <v>741</v>
      </c>
      <c r="H251" s="66" t="s">
        <v>741</v>
      </c>
      <c r="I251" s="10">
        <v>11.7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99">O119</f>
        <v>1</v>
      </c>
      <c r="P251" s="61">
        <f t="shared" si="199"/>
        <v>1</v>
      </c>
      <c r="Q251" s="61">
        <f t="shared" si="199"/>
        <v>1</v>
      </c>
      <c r="R251" s="61">
        <f t="shared" si="199"/>
        <v>1</v>
      </c>
      <c r="S251" s="92">
        <f t="shared" si="199"/>
        <v>0</v>
      </c>
      <c r="T251" s="75" t="str">
        <f t="shared" si="199"/>
        <v xml:space="preserve">SplitHeatPump    </v>
      </c>
      <c r="U251" s="72">
        <f t="shared" si="195"/>
        <v>1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SplitHeatPump - Split heat pump system                              </v>
      </c>
    </row>
    <row r="252" spans="1:28" x14ac:dyDescent="0.25">
      <c r="C252" s="61">
        <f t="shared" si="187"/>
        <v>2016</v>
      </c>
      <c r="D252" s="6">
        <f t="shared" si="188"/>
        <v>2017</v>
      </c>
      <c r="E252" t="s">
        <v>179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200">O120</f>
        <v>1</v>
      </c>
      <c r="P252" s="61">
        <f t="shared" si="200"/>
        <v>1</v>
      </c>
      <c r="Q252" s="61">
        <f t="shared" si="200"/>
        <v>1</v>
      </c>
      <c r="R252" s="61">
        <f t="shared" si="200"/>
        <v>1</v>
      </c>
      <c r="S252" s="92">
        <f t="shared" si="200"/>
        <v>0</v>
      </c>
      <c r="T252" s="75" t="str">
        <f t="shared" si="200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PkgHeatPump - Central single-packaged heat pump system (&lt; 65 kBtuh) </v>
      </c>
    </row>
    <row r="253" spans="1:28" x14ac:dyDescent="0.25">
      <c r="C253" s="61">
        <f t="shared" si="187"/>
        <v>2016</v>
      </c>
      <c r="D253" s="6">
        <f t="shared" si="188"/>
        <v>2017</v>
      </c>
      <c r="E253" t="s">
        <v>180</v>
      </c>
      <c r="F253" s="67" t="s">
        <v>154</v>
      </c>
      <c r="G253" s="66" t="s">
        <v>741</v>
      </c>
      <c r="H253" s="66" t="s">
        <v>741</v>
      </c>
      <c r="I253" s="11">
        <v>0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201">O121</f>
        <v>0</v>
      </c>
      <c r="P253" s="61">
        <f t="shared" si="201"/>
        <v>1</v>
      </c>
      <c r="Q253" s="61">
        <f t="shared" si="201"/>
        <v>1</v>
      </c>
      <c r="R253" s="61">
        <f t="shared" si="201"/>
        <v>1</v>
      </c>
      <c r="S253" s="92">
        <f t="shared" si="201"/>
        <v>0</v>
      </c>
      <c r="T253" s="75" t="str">
        <f t="shared" si="201"/>
        <v xml:space="preserve">SplitHeatPump    </v>
      </c>
      <c r="U253" s="72">
        <f t="shared" si="195"/>
        <v>0</v>
      </c>
      <c r="V253" s="61">
        <f t="shared" si="196"/>
        <v>0</v>
      </c>
      <c r="W253" s="61">
        <f t="shared" si="197"/>
        <v>0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87"/>
        <v>2016</v>
      </c>
      <c r="D254" s="6">
        <f t="shared" si="188"/>
        <v>2017</v>
      </c>
      <c r="E254" s="24" t="s">
        <v>181</v>
      </c>
      <c r="F254" s="67" t="s">
        <v>154</v>
      </c>
      <c r="G254" s="66" t="s">
        <v>741</v>
      </c>
      <c r="H254" s="66" t="s">
        <v>741</v>
      </c>
      <c r="I254" s="66" t="s">
        <v>155</v>
      </c>
      <c r="J254" s="66" t="s">
        <v>742</v>
      </c>
      <c r="K254" s="66" t="s">
        <v>742</v>
      </c>
      <c r="L254" s="66" t="s">
        <v>720</v>
      </c>
      <c r="M254" s="11">
        <v>0</v>
      </c>
      <c r="N254" s="11">
        <v>0</v>
      </c>
      <c r="O254" s="72">
        <f t="shared" ref="O254:T254" si="202">O122</f>
        <v>0</v>
      </c>
      <c r="P254" s="61">
        <f t="shared" si="202"/>
        <v>1</v>
      </c>
      <c r="Q254" s="61">
        <f t="shared" si="202"/>
        <v>0</v>
      </c>
      <c r="R254" s="61">
        <f t="shared" si="202"/>
        <v>1</v>
      </c>
      <c r="S254" s="92">
        <f t="shared" si="202"/>
        <v>0</v>
      </c>
      <c r="T254" s="75" t="str">
        <f t="shared" si="202"/>
        <v>N/A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GasCooling - Gas absorption cooling                                 </v>
      </c>
    </row>
    <row r="255" spans="1:28" x14ac:dyDescent="0.25">
      <c r="C255" s="61">
        <f t="shared" si="187"/>
        <v>2016</v>
      </c>
      <c r="D255" s="6">
        <f t="shared" si="188"/>
        <v>2017</v>
      </c>
      <c r="E255" t="s">
        <v>515</v>
      </c>
      <c r="F255" s="51">
        <v>12</v>
      </c>
      <c r="G255" s="66" t="s">
        <v>741</v>
      </c>
      <c r="H255" s="66" t="s">
        <v>741</v>
      </c>
      <c r="I255" s="149">
        <v>10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ref="O255:T255" si="203">O123</f>
        <v>1</v>
      </c>
      <c r="P255" s="61">
        <f t="shared" si="203"/>
        <v>1</v>
      </c>
      <c r="Q255" s="61">
        <f t="shared" si="203"/>
        <v>1</v>
      </c>
      <c r="R255" s="61">
        <f t="shared" si="203"/>
        <v>1</v>
      </c>
      <c r="S255" s="92">
        <f t="shared" si="203"/>
        <v>0</v>
      </c>
      <c r="T255" s="75" t="str">
        <f t="shared" si="203"/>
        <v xml:space="preserve">SplitHeatPump    </v>
      </c>
      <c r="U255" s="72">
        <f t="shared" si="195"/>
        <v>1</v>
      </c>
      <c r="V255" s="61">
        <f t="shared" si="196"/>
        <v>0</v>
      </c>
      <c r="W255" s="61">
        <f t="shared" si="197"/>
        <v>1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SDHVSplitHeatPump - Small duct, high velocity, central split heat pump                              </v>
      </c>
    </row>
    <row r="256" spans="1:28" x14ac:dyDescent="0.25">
      <c r="C256" s="61">
        <f t="shared" si="187"/>
        <v>2016</v>
      </c>
      <c r="D256" s="6">
        <f t="shared" si="188"/>
        <v>2017</v>
      </c>
      <c r="E256" t="s">
        <v>534</v>
      </c>
      <c r="F256" s="51">
        <v>14</v>
      </c>
      <c r="G256" s="66" t="s">
        <v>741</v>
      </c>
      <c r="H256" s="66" t="s">
        <v>741</v>
      </c>
      <c r="I256" s="11">
        <v>11.7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204">O124</f>
        <v>1</v>
      </c>
      <c r="P256" s="61">
        <f t="shared" si="204"/>
        <v>0</v>
      </c>
      <c r="Q256" s="61">
        <f t="shared" si="204"/>
        <v>1</v>
      </c>
      <c r="R256" s="61">
        <f t="shared" si="204"/>
        <v>1</v>
      </c>
      <c r="S256" s="92">
        <f t="shared" si="204"/>
        <v>1</v>
      </c>
      <c r="T256" s="75" t="str">
        <f t="shared" si="204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>DuctlessMiniSplitHeatPump – Ductless mini-split heat pump system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535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205">O125</f>
        <v>1</v>
      </c>
      <c r="P257" s="61">
        <f t="shared" si="205"/>
        <v>0</v>
      </c>
      <c r="Q257" s="61">
        <f t="shared" si="205"/>
        <v>1</v>
      </c>
      <c r="R257" s="61">
        <f t="shared" si="205"/>
        <v>1</v>
      </c>
      <c r="S257" s="92">
        <f t="shared" si="205"/>
        <v>1</v>
      </c>
      <c r="T257" s="75" t="str">
        <f t="shared" si="205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DuctlessMultiSplitHeatPump - Ductless multi-split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524</v>
      </c>
      <c r="F258" s="51">
        <v>13</v>
      </c>
      <c r="G258" s="66" t="s">
        <v>741</v>
      </c>
      <c r="H258" s="66" t="s">
        <v>741</v>
      </c>
      <c r="I258" s="11">
        <v>11.3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206">O126</f>
        <v>1</v>
      </c>
      <c r="P258" s="61">
        <f t="shared" si="206"/>
        <v>-1</v>
      </c>
      <c r="Q258" s="61">
        <f t="shared" si="206"/>
        <v>1</v>
      </c>
      <c r="R258" s="61">
        <f t="shared" si="206"/>
        <v>1</v>
      </c>
      <c r="S258" s="92">
        <f t="shared" si="206"/>
        <v>1</v>
      </c>
      <c r="T258" s="75" t="str">
        <f t="shared" si="206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ref="Y258:Y270" si="207">IF(AND(ISNUMBER(L258), L258&gt;0), 1, 0)</f>
        <v>0</v>
      </c>
      <c r="Z258" s="61">
        <v>-1</v>
      </c>
      <c r="AA258" s="61" t="s">
        <v>0</v>
      </c>
      <c r="AB258" s="62" t="str">
        <f t="shared" si="182"/>
        <v>DuctlessVRFHeatPump - Ductless variable refrigerant flow (VRF)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182</v>
      </c>
      <c r="F259" s="63">
        <v>12</v>
      </c>
      <c r="G259" s="66" t="s">
        <v>741</v>
      </c>
      <c r="H259" s="66" t="s">
        <v>741</v>
      </c>
      <c r="I259" s="10">
        <v>10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208">O127</f>
        <v>1</v>
      </c>
      <c r="P259" s="61">
        <f t="shared" si="208"/>
        <v>0</v>
      </c>
      <c r="Q259" s="61">
        <f t="shared" si="208"/>
        <v>1</v>
      </c>
      <c r="R259" s="61">
        <f t="shared" si="208"/>
        <v>0</v>
      </c>
      <c r="S259" s="92">
        <f t="shared" si="208"/>
        <v>1</v>
      </c>
      <c r="T259" s="75" t="str">
        <f t="shared" si="208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si="207"/>
        <v>0</v>
      </c>
      <c r="Z259" s="61">
        <v>-1</v>
      </c>
      <c r="AA259" s="61" t="s">
        <v>0</v>
      </c>
      <c r="AB259" s="62" t="str">
        <f t="shared" si="182"/>
        <v xml:space="preserve">RoomHeatPump - Room (non-central) heat pump system                  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367</v>
      </c>
      <c r="F260" s="63">
        <v>14</v>
      </c>
      <c r="G260" s="66" t="s">
        <v>741</v>
      </c>
      <c r="H260" s="66" t="s">
        <v>741</v>
      </c>
      <c r="I260" s="10">
        <v>11.7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209">O128</f>
        <v>1</v>
      </c>
      <c r="P260" s="61">
        <f t="shared" si="209"/>
        <v>-1</v>
      </c>
      <c r="Q260" s="61">
        <f t="shared" si="209"/>
        <v>1</v>
      </c>
      <c r="R260" s="61">
        <f t="shared" si="209"/>
        <v>1</v>
      </c>
      <c r="S260" s="92">
        <f t="shared" si="209"/>
        <v>1</v>
      </c>
      <c r="T260" s="75" t="str">
        <f t="shared" si="209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>AirToWaterHeatPump - Air to water heat pump (able to heat DHW)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366</v>
      </c>
      <c r="F261" s="63">
        <v>14</v>
      </c>
      <c r="G261" s="66" t="s">
        <v>741</v>
      </c>
      <c r="H261" s="66" t="s">
        <v>741</v>
      </c>
      <c r="I261" s="10">
        <v>11.7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4" si="210">O129</f>
        <v>1</v>
      </c>
      <c r="P261" s="61">
        <f t="shared" si="210"/>
        <v>-1</v>
      </c>
      <c r="Q261" s="61">
        <f t="shared" si="210"/>
        <v>1</v>
      </c>
      <c r="R261" s="61">
        <f t="shared" si="210"/>
        <v>1</v>
      </c>
      <c r="S261" s="92">
        <f t="shared" si="210"/>
        <v>1</v>
      </c>
      <c r="T261" s="75" t="str">
        <f t="shared" si="210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GroundSourceHeatPump - Ground source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553</v>
      </c>
      <c r="F262" s="51">
        <v>14</v>
      </c>
      <c r="G262" s="66" t="s">
        <v>741</v>
      </c>
      <c r="H262" s="66" t="s">
        <v>741</v>
      </c>
      <c r="I262" s="11">
        <v>11.7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 t="shared" si="210"/>
        <v>1</v>
      </c>
      <c r="P262" s="61">
        <f t="shared" si="210"/>
        <v>-1</v>
      </c>
      <c r="Q262" s="61">
        <f t="shared" si="210"/>
        <v>1</v>
      </c>
      <c r="R262" s="61">
        <f t="shared" si="210"/>
        <v>0</v>
      </c>
      <c r="S262" s="92">
        <f t="shared" si="210"/>
        <v>0</v>
      </c>
      <c r="T262" s="75" t="str">
        <f t="shared" si="210"/>
        <v xml:space="preserve">SplitHeatPump    </v>
      </c>
      <c r="U262" s="72">
        <f t="shared" ref="U262" si="211">IF(AND(ISNUMBER(F262), F262&gt;0), 1, 0)</f>
        <v>1</v>
      </c>
      <c r="V262" s="61">
        <f t="shared" ref="V262:V270" si="212">IF(AND(ISNUMBER(G262), G262&gt;0), 1, 0)</f>
        <v>0</v>
      </c>
      <c r="W262" s="61">
        <f t="shared" ref="W262" si="213">IF(AND(ISNUMBER(I262), I262&gt;0), 1, 0)</f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VCHP - Variable Capacity Heat Pump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736</v>
      </c>
      <c r="F263" s="51">
        <v>14</v>
      </c>
      <c r="G263" s="66" t="s">
        <v>741</v>
      </c>
      <c r="H263" s="66" t="s">
        <v>741</v>
      </c>
      <c r="I263" s="11">
        <v>11.7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4">IF(AND(ISNUMBER(F263), F263&gt;0), 1, 0)</f>
        <v>1</v>
      </c>
      <c r="V263" s="61">
        <f t="shared" si="212"/>
        <v>0</v>
      </c>
      <c r="W263" s="61">
        <f t="shared" ref="W263" si="215">IF(AND(ISNUMBER(I263), I263&gt;0), 1, 0)</f>
        <v>1</v>
      </c>
      <c r="X263" s="61">
        <f t="shared" si="186"/>
        <v>0</v>
      </c>
      <c r="Y263" s="61">
        <f t="shared" ref="Y263" si="216">IF(AND(ISNUMBER(L263), L263&gt;0), 1, 0)</f>
        <v>0</v>
      </c>
      <c r="Z263" s="61">
        <v>-1</v>
      </c>
      <c r="AA263" s="61" t="s">
        <v>0</v>
      </c>
      <c r="AB263" s="62" t="str">
        <f t="shared" si="182"/>
        <v>VCHP2 -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1074</v>
      </c>
      <c r="F264" s="51">
        <v>14</v>
      </c>
      <c r="G264" s="66" t="s">
        <v>741</v>
      </c>
      <c r="H264" s="66" t="s">
        <v>741</v>
      </c>
      <c r="I264" s="11">
        <v>11.7</v>
      </c>
      <c r="J264" s="66" t="s">
        <v>742</v>
      </c>
      <c r="K264" s="66" t="s">
        <v>742</v>
      </c>
      <c r="L264" s="66" t="s">
        <v>720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7">IF(AND(ISNUMBER(F264), F264&gt;0), 1, 0)</f>
        <v>1</v>
      </c>
      <c r="V264" s="61">
        <f t="shared" ref="V264" si="218">IF(AND(ISNUMBER(G264), G264&gt;0), 1, 0)</f>
        <v>0</v>
      </c>
      <c r="W264" s="61">
        <f t="shared" ref="W264" si="219">IF(AND(ISNUMBER(I264), I264&gt;0), 1, 0)</f>
        <v>1</v>
      </c>
      <c r="X264" s="61">
        <f t="shared" ref="X264" si="220">IF(AND(ISNUMBER(J264), J264&gt;0), 1, 0)</f>
        <v>0</v>
      </c>
      <c r="Y264" s="61">
        <f t="shared" ref="Y264" si="221">IF(AND(ISNUMBER(L264), L264&gt;0), 1, 0)</f>
        <v>0</v>
      </c>
      <c r="Z264" s="61">
        <v>-1</v>
      </c>
      <c r="AA264" s="61" t="s">
        <v>0</v>
      </c>
      <c r="AB264" s="62" t="str">
        <f t="shared" si="182"/>
        <v>VCHP3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183</v>
      </c>
      <c r="F265" s="52">
        <v>0</v>
      </c>
      <c r="G265" s="66" t="s">
        <v>741</v>
      </c>
      <c r="H265" s="66" t="s">
        <v>741</v>
      </c>
      <c r="I265" s="66" t="s">
        <v>155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 t="shared" ref="O265:T265" si="222">O133</f>
        <v>0</v>
      </c>
      <c r="P265" s="61">
        <f t="shared" si="222"/>
        <v>1</v>
      </c>
      <c r="Q265" s="61">
        <f t="shared" si="222"/>
        <v>0</v>
      </c>
      <c r="R265" s="61">
        <f t="shared" si="222"/>
        <v>0</v>
      </c>
      <c r="S265" s="92">
        <f t="shared" si="222"/>
        <v>0</v>
      </c>
      <c r="T265" s="75" t="str">
        <f t="shared" si="222"/>
        <v xml:space="preserve">SplitAirCond     </v>
      </c>
      <c r="U265" s="72">
        <f t="shared" si="195"/>
        <v>0</v>
      </c>
      <c r="V265" s="61">
        <f t="shared" si="212"/>
        <v>0</v>
      </c>
      <c r="W265" s="61">
        <f t="shared" ref="W265:W270" si="223">IF(AND(ISNUMBER(I265), I265&gt;0), 1, 0)</f>
        <v>0</v>
      </c>
      <c r="X265" s="61">
        <f t="shared" si="186"/>
        <v>0</v>
      </c>
      <c r="Y265" s="61">
        <f t="shared" si="207"/>
        <v>0</v>
      </c>
      <c r="Z265" s="61">
        <v>-1</v>
      </c>
      <c r="AA265" s="61" t="s">
        <v>0</v>
      </c>
      <c r="AB265" s="62" t="str">
        <f t="shared" si="182"/>
        <v xml:space="preserve">EvapDirect - Direct evaporative cooling system                      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184</v>
      </c>
      <c r="F266" s="67" t="s">
        <v>154</v>
      </c>
      <c r="G266" s="66" t="s">
        <v>741</v>
      </c>
      <c r="H266" s="66" t="s">
        <v>741</v>
      </c>
      <c r="I266" s="48">
        <v>13</v>
      </c>
      <c r="J266" s="66" t="s">
        <v>742</v>
      </c>
      <c r="K266" s="66" t="s">
        <v>742</v>
      </c>
      <c r="L266" s="66" t="s">
        <v>720</v>
      </c>
      <c r="M266" s="66" t="s">
        <v>188</v>
      </c>
      <c r="N266" s="66" t="s">
        <v>189</v>
      </c>
      <c r="O266" s="72">
        <f t="shared" ref="O266:T266" si="224">O134</f>
        <v>0</v>
      </c>
      <c r="P266" s="61">
        <f t="shared" si="224"/>
        <v>1</v>
      </c>
      <c r="Q266" s="61">
        <f t="shared" si="224"/>
        <v>0</v>
      </c>
      <c r="R266" s="61">
        <f t="shared" si="224"/>
        <v>0</v>
      </c>
      <c r="S266" s="92">
        <f t="shared" si="224"/>
        <v>0</v>
      </c>
      <c r="T266" s="75" t="str">
        <f t="shared" si="224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si="223"/>
        <v>1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EvapIndirDirect - Indirect-direct evaporative cooling system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185</v>
      </c>
      <c r="F267" s="67" t="s">
        <v>154</v>
      </c>
      <c r="G267" s="66" t="s">
        <v>741</v>
      </c>
      <c r="H267" s="66" t="s">
        <v>741</v>
      </c>
      <c r="I267" s="48">
        <v>13</v>
      </c>
      <c r="J267" s="66" t="s">
        <v>742</v>
      </c>
      <c r="K267" s="66" t="s">
        <v>742</v>
      </c>
      <c r="L267" s="66" t="s">
        <v>720</v>
      </c>
      <c r="M267" s="66" t="s">
        <v>188</v>
      </c>
      <c r="N267" s="66" t="s">
        <v>189</v>
      </c>
      <c r="O267" s="72">
        <f t="shared" ref="O267:T267" si="225">O135</f>
        <v>0</v>
      </c>
      <c r="P267" s="61">
        <f t="shared" si="225"/>
        <v>1</v>
      </c>
      <c r="Q267" s="61">
        <f t="shared" si="225"/>
        <v>0</v>
      </c>
      <c r="R267" s="61">
        <f t="shared" si="225"/>
        <v>0</v>
      </c>
      <c r="S267" s="92">
        <f t="shared" si="225"/>
        <v>0</v>
      </c>
      <c r="T267" s="75" t="str">
        <f t="shared" si="225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EvapIndirect - Indirect evaporative cooling system          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379</v>
      </c>
      <c r="F268" s="51">
        <v>16</v>
      </c>
      <c r="G268" s="66" t="s">
        <v>741</v>
      </c>
      <c r="H268" s="66" t="s">
        <v>741</v>
      </c>
      <c r="I268" s="11">
        <v>14</v>
      </c>
      <c r="J268" s="66" t="s">
        <v>742</v>
      </c>
      <c r="K268" s="66" t="s">
        <v>742</v>
      </c>
      <c r="L268" s="66" t="s">
        <v>720</v>
      </c>
      <c r="M268" s="66" t="s">
        <v>188</v>
      </c>
      <c r="N268" s="66" t="s">
        <v>189</v>
      </c>
      <c r="O268" s="72">
        <f t="shared" ref="O268:T268" si="226">O136</f>
        <v>1</v>
      </c>
      <c r="P268" s="61">
        <f t="shared" si="226"/>
        <v>1</v>
      </c>
      <c r="Q268" s="61">
        <f t="shared" si="226"/>
        <v>0</v>
      </c>
      <c r="R268" s="61">
        <f t="shared" si="226"/>
        <v>1</v>
      </c>
      <c r="S268" s="92">
        <f t="shared" si="226"/>
        <v>0</v>
      </c>
      <c r="T268" s="75" t="str">
        <f t="shared" si="226"/>
        <v xml:space="preserve">SplitAirCond     </v>
      </c>
      <c r="U268" s="72">
        <f t="shared" si="195"/>
        <v>1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87"/>
        <v>2016</v>
      </c>
      <c r="D269" s="6">
        <f t="shared" si="188"/>
        <v>2017</v>
      </c>
      <c r="E269" s="24" t="s">
        <v>186</v>
      </c>
      <c r="F269" s="67" t="s">
        <v>154</v>
      </c>
      <c r="G269" s="66" t="s">
        <v>741</v>
      </c>
      <c r="H269" s="66" t="s">
        <v>741</v>
      </c>
      <c r="I269" s="11">
        <v>0</v>
      </c>
      <c r="J269" s="66" t="s">
        <v>742</v>
      </c>
      <c r="K269" s="66" t="s">
        <v>742</v>
      </c>
      <c r="L269" s="66" t="s">
        <v>720</v>
      </c>
      <c r="M269" s="66" t="s">
        <v>188</v>
      </c>
      <c r="N269" s="66" t="s">
        <v>189</v>
      </c>
      <c r="O269" s="72">
        <f t="shared" ref="O269:T269" si="227">O137</f>
        <v>0</v>
      </c>
      <c r="P269" s="61">
        <f t="shared" si="227"/>
        <v>1</v>
      </c>
      <c r="Q269" s="61">
        <f t="shared" si="227"/>
        <v>0</v>
      </c>
      <c r="R269" s="61">
        <f t="shared" si="227"/>
        <v>1</v>
      </c>
      <c r="S269" s="92">
        <f t="shared" si="227"/>
        <v>0</v>
      </c>
      <c r="T269" s="75" t="str">
        <f t="shared" si="227"/>
        <v>N/A</v>
      </c>
      <c r="U269" s="72">
        <f t="shared" si="195"/>
        <v>0</v>
      </c>
      <c r="V269" s="61">
        <f t="shared" si="212"/>
        <v>0</v>
      </c>
      <c r="W269" s="61">
        <f t="shared" si="223"/>
        <v>0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187</v>
      </c>
      <c r="F270" s="52">
        <v>0</v>
      </c>
      <c r="G270" s="66" t="s">
        <v>741</v>
      </c>
      <c r="H270" s="66" t="s">
        <v>741</v>
      </c>
      <c r="I270" s="11">
        <v>0</v>
      </c>
      <c r="J270" s="66" t="s">
        <v>742</v>
      </c>
      <c r="K270" s="66" t="s">
        <v>742</v>
      </c>
      <c r="L270" s="66" t="s">
        <v>720</v>
      </c>
      <c r="M270" s="66" t="s">
        <v>188</v>
      </c>
      <c r="N270" s="66" t="s">
        <v>189</v>
      </c>
      <c r="O270" s="72">
        <f t="shared" ref="O270:T270" si="228">O138</f>
        <v>0</v>
      </c>
      <c r="P270" s="61">
        <f t="shared" si="228"/>
        <v>1</v>
      </c>
      <c r="Q270" s="61">
        <f t="shared" si="228"/>
        <v>0</v>
      </c>
      <c r="R270" s="61">
        <f t="shared" si="228"/>
        <v>1</v>
      </c>
      <c r="S270" s="92">
        <f t="shared" si="228"/>
        <v>0</v>
      </c>
      <c r="T270" s="75" t="str">
        <f t="shared" si="228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741</v>
      </c>
      <c r="H272" s="66" t="s">
        <v>741</v>
      </c>
      <c r="I272" s="66" t="s">
        <v>155</v>
      </c>
      <c r="J272" s="66" t="s">
        <v>742</v>
      </c>
      <c r="K272" s="66" t="s">
        <v>742</v>
      </c>
      <c r="L272" s="66" t="s">
        <v>720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229">P242</f>
        <v>-1</v>
      </c>
      <c r="Q272" s="61">
        <f t="shared" si="229"/>
        <v>0</v>
      </c>
      <c r="R272" s="61">
        <f t="shared" si="229"/>
        <v>0</v>
      </c>
      <c r="S272" s="92">
        <f t="shared" si="229"/>
        <v>0</v>
      </c>
      <c r="T272" s="75" t="str">
        <f t="shared" si="229"/>
        <v xml:space="preserve">SplitAirCond     </v>
      </c>
      <c r="U272" s="72">
        <f t="shared" ref="U272:U310" si="230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231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32">P243</f>
        <v>1</v>
      </c>
      <c r="Q273" s="61">
        <f t="shared" si="232"/>
        <v>0</v>
      </c>
      <c r="R273" s="61">
        <f t="shared" si="232"/>
        <v>1</v>
      </c>
      <c r="S273" s="92">
        <f t="shared" si="232"/>
        <v>0</v>
      </c>
      <c r="T273" s="75" t="str">
        <f t="shared" si="232"/>
        <v xml:space="preserve">SplitAirCond     </v>
      </c>
      <c r="U273" s="72">
        <f t="shared" si="230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231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233">C273</f>
        <v>2019</v>
      </c>
      <c r="D274" s="6">
        <f t="shared" si="233"/>
        <v>2020</v>
      </c>
      <c r="E274" s="177" t="s">
        <v>705</v>
      </c>
      <c r="F274" s="67" t="s">
        <v>154</v>
      </c>
      <c r="G274" s="66" t="s">
        <v>741</v>
      </c>
      <c r="H274" s="66" t="s">
        <v>741</v>
      </c>
      <c r="I274" s="53">
        <v>9.5</v>
      </c>
      <c r="J274" s="191">
        <f>I274*0.96</f>
        <v>9.1199999999999992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234">IF(AND(ISNUMBER(F274), F274&gt;0), 1, 0)</f>
        <v>0</v>
      </c>
      <c r="V274" s="48">
        <f>IF(AND(ISNUMBER(G274), G274&gt;0), 1, 0)</f>
        <v>0</v>
      </c>
      <c r="W274" s="48">
        <f t="shared" ref="W274:W275" si="235">IF(AND(ISNUMBER(I274), I274&gt;0), 1, 0)</f>
        <v>1</v>
      </c>
      <c r="X274" s="61">
        <f t="shared" ref="X274:X310" si="236"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54" t="s">
        <v>710</v>
      </c>
      <c r="AD274" s="62" t="s">
        <v>712</v>
      </c>
    </row>
    <row r="275" spans="3:30" x14ac:dyDescent="0.25">
      <c r="C275" s="61">
        <f t="shared" ref="C275:D275" si="237">C274</f>
        <v>2019</v>
      </c>
      <c r="D275" s="6">
        <f t="shared" si="237"/>
        <v>2020</v>
      </c>
      <c r="E275" s="177" t="s">
        <v>706</v>
      </c>
      <c r="F275" s="67" t="s">
        <v>154</v>
      </c>
      <c r="G275" s="66" t="s">
        <v>741</v>
      </c>
      <c r="H275" s="66" t="s">
        <v>741</v>
      </c>
      <c r="I275" s="53">
        <v>11</v>
      </c>
      <c r="J275" s="189">
        <v>10.6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234"/>
        <v>0</v>
      </c>
      <c r="V275" s="48">
        <f>IF(AND(ISNUMBER(G275), G275&gt;0), 1, 0)</f>
        <v>0</v>
      </c>
      <c r="W275" s="48">
        <f t="shared" si="235"/>
        <v>1</v>
      </c>
      <c r="X275" s="61">
        <f t="shared" si="236"/>
        <v>1</v>
      </c>
      <c r="Y275" s="61">
        <f t="shared" si="231"/>
        <v>0</v>
      </c>
      <c r="Z275" s="48">
        <v>1</v>
      </c>
      <c r="AA275" s="61" t="s">
        <v>0</v>
      </c>
      <c r="AB275" s="54" t="s">
        <v>711</v>
      </c>
      <c r="AD275" s="62" t="s">
        <v>712</v>
      </c>
    </row>
    <row r="276" spans="3:30" x14ac:dyDescent="0.25">
      <c r="C276" s="61">
        <f t="shared" ref="C276:D276" si="238">C275</f>
        <v>2019</v>
      </c>
      <c r="D276" s="6">
        <f t="shared" si="238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2">
        <f t="shared" ref="O276:O281" si="239">O244</f>
        <v>1</v>
      </c>
      <c r="P276" s="61">
        <f t="shared" ref="P276:T276" si="240">P244</f>
        <v>1</v>
      </c>
      <c r="Q276" s="61">
        <f t="shared" si="240"/>
        <v>0</v>
      </c>
      <c r="R276" s="61">
        <f t="shared" si="240"/>
        <v>1</v>
      </c>
      <c r="S276" s="92">
        <f t="shared" si="240"/>
        <v>0</v>
      </c>
      <c r="T276" s="75" t="str">
        <f t="shared" si="240"/>
        <v xml:space="preserve">SplitAirCond     </v>
      </c>
      <c r="U276" s="72">
        <f t="shared" si="230"/>
        <v>1</v>
      </c>
      <c r="V276" s="61">
        <f t="shared" ref="V276:V295" si="241">IF(AND(ISNUMBER(G276), G276&gt;0), 1, 0)</f>
        <v>1</v>
      </c>
      <c r="W276" s="61">
        <f t="shared" ref="W276:W295" si="242">IF(AND(ISNUMBER(I276), I276&gt;0), 1, 0)</f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62" t="str">
        <f t="shared" ref="AB276:AB281" si="243"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44">C276</f>
        <v>2019</v>
      </c>
      <c r="D277" s="6">
        <f t="shared" si="244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720</v>
      </c>
      <c r="M277" s="66" t="s">
        <v>188</v>
      </c>
      <c r="N277" s="66" t="s">
        <v>189</v>
      </c>
      <c r="O277" s="72">
        <f t="shared" si="239"/>
        <v>0</v>
      </c>
      <c r="P277" s="61">
        <f t="shared" ref="P277:T277" si="245">P245</f>
        <v>1</v>
      </c>
      <c r="Q277" s="61">
        <f t="shared" si="245"/>
        <v>0</v>
      </c>
      <c r="R277" s="61">
        <f t="shared" si="245"/>
        <v>1</v>
      </c>
      <c r="S277" s="92">
        <f t="shared" si="245"/>
        <v>0</v>
      </c>
      <c r="T277" s="75" t="str">
        <f t="shared" si="245"/>
        <v xml:space="preserve">SplitAirCond     </v>
      </c>
      <c r="U277" s="72">
        <f t="shared" si="230"/>
        <v>1</v>
      </c>
      <c r="V277" s="61">
        <f t="shared" si="241"/>
        <v>1</v>
      </c>
      <c r="W277" s="61">
        <f t="shared" si="242"/>
        <v>0</v>
      </c>
      <c r="X277" s="61">
        <f t="shared" si="236"/>
        <v>0</v>
      </c>
      <c r="Y277" s="61">
        <f t="shared" si="231"/>
        <v>0</v>
      </c>
      <c r="Z277" s="48">
        <v>1</v>
      </c>
      <c r="AA277" s="61" t="s">
        <v>0</v>
      </c>
      <c r="AB277" s="62" t="str">
        <f t="shared" si="243"/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46">C277</f>
        <v>2019</v>
      </c>
      <c r="D278" s="6">
        <f t="shared" si="246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720</v>
      </c>
      <c r="M278" s="66" t="s">
        <v>188</v>
      </c>
      <c r="N278" s="66" t="s">
        <v>189</v>
      </c>
      <c r="O278" s="72">
        <f t="shared" si="239"/>
        <v>1</v>
      </c>
      <c r="P278" s="61">
        <f t="shared" ref="P278:T278" si="247">P246</f>
        <v>1</v>
      </c>
      <c r="Q278" s="61">
        <f t="shared" si="247"/>
        <v>0</v>
      </c>
      <c r="R278" s="61">
        <f t="shared" si="247"/>
        <v>1</v>
      </c>
      <c r="S278" s="92">
        <f t="shared" si="247"/>
        <v>0</v>
      </c>
      <c r="T278" s="75" t="str">
        <f t="shared" si="247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1</v>
      </c>
      <c r="X278" s="61">
        <f t="shared" si="236"/>
        <v>1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48">C278</f>
        <v>2019</v>
      </c>
      <c r="D279" s="6">
        <f t="shared" si="248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9">P247</f>
        <v>0</v>
      </c>
      <c r="Q279" s="61">
        <f t="shared" si="249"/>
        <v>0</v>
      </c>
      <c r="R279" s="61">
        <f t="shared" si="249"/>
        <v>1</v>
      </c>
      <c r="S279" s="92">
        <f t="shared" si="249"/>
        <v>1</v>
      </c>
      <c r="T279" s="75" t="str">
        <f t="shared" si="249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>DuctlessMiniSplitAirCond – Ductless mini-split A/C system</v>
      </c>
      <c r="AD279" s="62"/>
    </row>
    <row r="280" spans="3:30" x14ac:dyDescent="0.25">
      <c r="C280" s="61">
        <f t="shared" ref="C280:D280" si="250">C279</f>
        <v>2019</v>
      </c>
      <c r="D280" s="6">
        <f t="shared" si="250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51">P248</f>
        <v>0</v>
      </c>
      <c r="Q280" s="61">
        <f t="shared" si="251"/>
        <v>0</v>
      </c>
      <c r="R280" s="61">
        <f t="shared" si="251"/>
        <v>1</v>
      </c>
      <c r="S280" s="92">
        <f t="shared" si="251"/>
        <v>1</v>
      </c>
      <c r="T280" s="75" t="str">
        <f t="shared" si="251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DuctlessMultiSplitAirCond - Ductless multi-split A/C system</v>
      </c>
      <c r="AD280" s="62"/>
    </row>
    <row r="281" spans="3:30" x14ac:dyDescent="0.25">
      <c r="C281" s="61">
        <f t="shared" ref="C281:D281" si="252">C280</f>
        <v>2019</v>
      </c>
      <c r="D281" s="6">
        <f t="shared" si="252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3">P249</f>
        <v>0</v>
      </c>
      <c r="Q281" s="61">
        <f t="shared" si="253"/>
        <v>0</v>
      </c>
      <c r="R281" s="61">
        <f t="shared" si="253"/>
        <v>1</v>
      </c>
      <c r="S281" s="92">
        <f t="shared" si="253"/>
        <v>1</v>
      </c>
      <c r="T281" s="75" t="str">
        <f t="shared" si="253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DuctlessVRFAirCond - Ductless variable refrigerant flow (VRF) A/C system</v>
      </c>
      <c r="AD281" s="62"/>
    </row>
    <row r="282" spans="3:30" x14ac:dyDescent="0.25">
      <c r="C282" s="61">
        <f t="shared" ref="C282:D282" si="254">C281</f>
        <v>2019</v>
      </c>
      <c r="D282" s="6">
        <f t="shared" si="254"/>
        <v>2020</v>
      </c>
      <c r="E282" s="177" t="s">
        <v>707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230"/>
        <v>1</v>
      </c>
      <c r="V282" s="48">
        <f t="shared" si="241"/>
        <v>1</v>
      </c>
      <c r="W282" s="48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54" t="s">
        <v>713</v>
      </c>
      <c r="AD282" s="62" t="s">
        <v>712</v>
      </c>
    </row>
    <row r="283" spans="3:30" x14ac:dyDescent="0.25">
      <c r="C283" s="61">
        <f t="shared" ref="C283:D283" si="255">C282</f>
        <v>2019</v>
      </c>
      <c r="D283" s="6">
        <f t="shared" si="255"/>
        <v>2020</v>
      </c>
      <c r="E283" s="177" t="s">
        <v>708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714</v>
      </c>
      <c r="AD283" s="62" t="s">
        <v>712</v>
      </c>
    </row>
    <row r="284" spans="3:30" x14ac:dyDescent="0.25">
      <c r="C284" s="61">
        <f t="shared" ref="C284:D284" si="256">C283</f>
        <v>2019</v>
      </c>
      <c r="D284" s="6">
        <f t="shared" si="256"/>
        <v>2020</v>
      </c>
      <c r="E284" s="177" t="s">
        <v>709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715</v>
      </c>
      <c r="AD284" s="62" t="s">
        <v>712</v>
      </c>
    </row>
    <row r="285" spans="3:30" x14ac:dyDescent="0.25">
      <c r="C285" s="61">
        <f t="shared" ref="C285:D285" si="257">C284</f>
        <v>2019</v>
      </c>
      <c r="D285" s="6">
        <f t="shared" si="257"/>
        <v>2020</v>
      </c>
      <c r="E285" t="s">
        <v>177</v>
      </c>
      <c r="F285" s="67" t="s">
        <v>154</v>
      </c>
      <c r="G285" s="66" t="s">
        <v>741</v>
      </c>
      <c r="H285" s="66" t="s">
        <v>741</v>
      </c>
      <c r="I285" s="66" t="s">
        <v>155</v>
      </c>
      <c r="J285" s="66" t="s">
        <v>742</v>
      </c>
      <c r="K285" s="66" t="s">
        <v>742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58">P250</f>
        <v>0</v>
      </c>
      <c r="Q285" s="61">
        <f t="shared" si="258"/>
        <v>0</v>
      </c>
      <c r="R285" s="61">
        <f t="shared" si="258"/>
        <v>0</v>
      </c>
      <c r="S285" s="92">
        <f t="shared" si="258"/>
        <v>1</v>
      </c>
      <c r="T285" s="75" t="str">
        <f t="shared" si="258"/>
        <v xml:space="preserve">SplitAirCond     </v>
      </c>
      <c r="U285" s="72">
        <f t="shared" si="230"/>
        <v>0</v>
      </c>
      <c r="V285" s="61">
        <f t="shared" si="241"/>
        <v>0</v>
      </c>
      <c r="W285" s="61">
        <f t="shared" si="242"/>
        <v>0</v>
      </c>
      <c r="X285" s="61">
        <f t="shared" si="236"/>
        <v>0</v>
      </c>
      <c r="Y285" s="61">
        <f t="shared" si="231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59">C285</f>
        <v>2019</v>
      </c>
      <c r="D286" s="6">
        <f t="shared" si="259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60">P251</f>
        <v>1</v>
      </c>
      <c r="Q286" s="61">
        <f t="shared" si="260"/>
        <v>1</v>
      </c>
      <c r="R286" s="61">
        <f t="shared" si="260"/>
        <v>1</v>
      </c>
      <c r="S286" s="92">
        <f t="shared" si="260"/>
        <v>0</v>
      </c>
      <c r="T286" s="75" t="str">
        <f t="shared" si="260"/>
        <v xml:space="preserve">SplitHeatPump    </v>
      </c>
      <c r="U286" s="72">
        <f t="shared" si="230"/>
        <v>1</v>
      </c>
      <c r="V286" s="61">
        <f t="shared" si="241"/>
        <v>1</v>
      </c>
      <c r="W286" s="61">
        <f t="shared" si="242"/>
        <v>1</v>
      </c>
      <c r="X286" s="61">
        <f t="shared" si="236"/>
        <v>1</v>
      </c>
      <c r="Y286" s="61">
        <f t="shared" si="231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61">C286</f>
        <v>2019</v>
      </c>
      <c r="D287" s="6">
        <f t="shared" si="261"/>
        <v>2020</v>
      </c>
      <c r="E287" s="177" t="s">
        <v>690</v>
      </c>
      <c r="F287" s="67" t="s">
        <v>154</v>
      </c>
      <c r="G287" s="66" t="s">
        <v>741</v>
      </c>
      <c r="H287" s="66" t="s">
        <v>741</v>
      </c>
      <c r="I287" s="53">
        <v>9.5</v>
      </c>
      <c r="J287" s="191">
        <f>I287*0.96</f>
        <v>9.1199999999999992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230"/>
        <v>0</v>
      </c>
      <c r="V287" s="48">
        <f t="shared" si="241"/>
        <v>0</v>
      </c>
      <c r="W287" s="48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54" t="s">
        <v>692</v>
      </c>
      <c r="AD287" s="62" t="s">
        <v>712</v>
      </c>
    </row>
    <row r="288" spans="3:30" x14ac:dyDescent="0.25">
      <c r="C288" s="61">
        <f t="shared" ref="C288:D288" si="262">C287</f>
        <v>2019</v>
      </c>
      <c r="D288" s="6">
        <f t="shared" si="262"/>
        <v>2020</v>
      </c>
      <c r="E288" s="177" t="s">
        <v>691</v>
      </c>
      <c r="F288" s="67" t="s">
        <v>154</v>
      </c>
      <c r="G288" s="66" t="s">
        <v>741</v>
      </c>
      <c r="H288" s="66" t="s">
        <v>741</v>
      </c>
      <c r="I288" s="53">
        <v>11</v>
      </c>
      <c r="J288" s="191">
        <f>I288*0.96</f>
        <v>10.559999999999999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693</v>
      </c>
      <c r="AD288" s="62" t="s">
        <v>712</v>
      </c>
    </row>
    <row r="289" spans="1:30" x14ac:dyDescent="0.25">
      <c r="C289" s="61">
        <f t="shared" ref="C289:D289" si="263">C288</f>
        <v>2019</v>
      </c>
      <c r="D289" s="6">
        <f t="shared" si="263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2">
        <f t="shared" ref="O289:O295" si="264">O252</f>
        <v>1</v>
      </c>
      <c r="P289" s="61">
        <f t="shared" ref="P289:T289" si="265">P252</f>
        <v>1</v>
      </c>
      <c r="Q289" s="61">
        <f t="shared" si="265"/>
        <v>1</v>
      </c>
      <c r="R289" s="61">
        <f t="shared" si="265"/>
        <v>1</v>
      </c>
      <c r="S289" s="92">
        <f t="shared" si="265"/>
        <v>0</v>
      </c>
      <c r="T289" s="75" t="str">
        <f t="shared" si="265"/>
        <v xml:space="preserve">SplitHeatPump    </v>
      </c>
      <c r="U289" s="72">
        <f t="shared" si="230"/>
        <v>1</v>
      </c>
      <c r="V289" s="61">
        <f t="shared" si="241"/>
        <v>1</v>
      </c>
      <c r="W289" s="61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62" t="str">
        <f t="shared" ref="AB289:AB295" si="266"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67">C289</f>
        <v>2019</v>
      </c>
      <c r="D290" s="6">
        <f t="shared" si="267"/>
        <v>2020</v>
      </c>
      <c r="E290" t="s">
        <v>180</v>
      </c>
      <c r="F290" s="67" t="s">
        <v>154</v>
      </c>
      <c r="G290" s="66" t="s">
        <v>741</v>
      </c>
      <c r="H290" s="66" t="s">
        <v>741</v>
      </c>
      <c r="I290" s="11">
        <v>0</v>
      </c>
      <c r="J290" s="11">
        <v>0</v>
      </c>
      <c r="K290" s="11">
        <v>1</v>
      </c>
      <c r="L290" s="66" t="s">
        <v>720</v>
      </c>
      <c r="M290" s="66" t="s">
        <v>188</v>
      </c>
      <c r="N290" s="66" t="s">
        <v>189</v>
      </c>
      <c r="O290" s="72">
        <f t="shared" si="264"/>
        <v>0</v>
      </c>
      <c r="P290" s="61">
        <f t="shared" ref="P290:T290" si="268">P253</f>
        <v>1</v>
      </c>
      <c r="Q290" s="61">
        <f t="shared" si="268"/>
        <v>1</v>
      </c>
      <c r="R290" s="61">
        <f t="shared" si="268"/>
        <v>1</v>
      </c>
      <c r="S290" s="92">
        <f t="shared" si="268"/>
        <v>0</v>
      </c>
      <c r="T290" s="75" t="str">
        <f t="shared" si="268"/>
        <v xml:space="preserve">SplitHeatPump    </v>
      </c>
      <c r="U290" s="72">
        <f t="shared" si="230"/>
        <v>0</v>
      </c>
      <c r="V290" s="61">
        <f t="shared" si="241"/>
        <v>0</v>
      </c>
      <c r="W290" s="61">
        <f t="shared" si="242"/>
        <v>0</v>
      </c>
      <c r="X290" s="61">
        <f t="shared" si="236"/>
        <v>0</v>
      </c>
      <c r="Y290" s="61">
        <f t="shared" si="231"/>
        <v>0</v>
      </c>
      <c r="Z290" s="48">
        <v>1</v>
      </c>
      <c r="AA290" s="61" t="s">
        <v>0</v>
      </c>
      <c r="AB290" s="62" t="str">
        <f t="shared" si="266"/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69">C290</f>
        <v>2019</v>
      </c>
      <c r="D291" s="6">
        <f t="shared" si="269"/>
        <v>2020</v>
      </c>
      <c r="E291" s="24" t="s">
        <v>181</v>
      </c>
      <c r="F291" s="67" t="s">
        <v>154</v>
      </c>
      <c r="G291" s="66" t="s">
        <v>741</v>
      </c>
      <c r="H291" s="66" t="s">
        <v>741</v>
      </c>
      <c r="I291" s="66" t="s">
        <v>155</v>
      </c>
      <c r="J291" s="66" t="s">
        <v>742</v>
      </c>
      <c r="K291" s="66" t="s">
        <v>742</v>
      </c>
      <c r="L291" s="66" t="s">
        <v>720</v>
      </c>
      <c r="M291" s="11">
        <v>0</v>
      </c>
      <c r="N291" s="11">
        <v>0</v>
      </c>
      <c r="O291" s="72">
        <f t="shared" si="264"/>
        <v>0</v>
      </c>
      <c r="P291" s="61">
        <f t="shared" ref="P291:T291" si="270">P254</f>
        <v>1</v>
      </c>
      <c r="Q291" s="61">
        <f t="shared" si="270"/>
        <v>0</v>
      </c>
      <c r="R291" s="61">
        <f t="shared" si="270"/>
        <v>1</v>
      </c>
      <c r="S291" s="92">
        <f t="shared" si="270"/>
        <v>0</v>
      </c>
      <c r="T291" s="75" t="str">
        <f t="shared" si="270"/>
        <v>N/A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71">C291</f>
        <v>2019</v>
      </c>
      <c r="D292" s="6">
        <f t="shared" si="271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720</v>
      </c>
      <c r="M292" s="66" t="s">
        <v>188</v>
      </c>
      <c r="N292" s="66" t="s">
        <v>189</v>
      </c>
      <c r="O292" s="72">
        <f t="shared" si="264"/>
        <v>1</v>
      </c>
      <c r="P292" s="61">
        <f t="shared" ref="P292:T292" si="272">P255</f>
        <v>1</v>
      </c>
      <c r="Q292" s="61">
        <f t="shared" si="272"/>
        <v>1</v>
      </c>
      <c r="R292" s="61">
        <f t="shared" si="272"/>
        <v>1</v>
      </c>
      <c r="S292" s="92">
        <f t="shared" si="272"/>
        <v>0</v>
      </c>
      <c r="T292" s="75" t="str">
        <f t="shared" si="272"/>
        <v xml:space="preserve">SplitHeatPump    </v>
      </c>
      <c r="U292" s="72">
        <f t="shared" si="230"/>
        <v>1</v>
      </c>
      <c r="V292" s="61">
        <f t="shared" si="241"/>
        <v>1</v>
      </c>
      <c r="W292" s="61">
        <f t="shared" si="242"/>
        <v>1</v>
      </c>
      <c r="X292" s="61">
        <f t="shared" si="236"/>
        <v>1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73">C292</f>
        <v>2019</v>
      </c>
      <c r="D293" s="6">
        <f t="shared" si="273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4">P256</f>
        <v>0</v>
      </c>
      <c r="Q293" s="61">
        <f t="shared" si="274"/>
        <v>1</v>
      </c>
      <c r="R293" s="61">
        <f t="shared" si="274"/>
        <v>1</v>
      </c>
      <c r="S293" s="92">
        <f t="shared" si="274"/>
        <v>1</v>
      </c>
      <c r="T293" s="75" t="str">
        <f t="shared" si="274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>DuctlessMiniSplitHeatPump – Ductless mini-split heat pump system</v>
      </c>
      <c r="AD293" s="62"/>
    </row>
    <row r="294" spans="1:30" x14ac:dyDescent="0.25">
      <c r="C294" s="61">
        <f t="shared" ref="C294:D294" si="275">C293</f>
        <v>2019</v>
      </c>
      <c r="D294" s="6">
        <f t="shared" si="275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6">P257</f>
        <v>0</v>
      </c>
      <c r="Q294" s="61">
        <f t="shared" si="276"/>
        <v>1</v>
      </c>
      <c r="R294" s="61">
        <f t="shared" si="276"/>
        <v>1</v>
      </c>
      <c r="S294" s="92">
        <f t="shared" si="276"/>
        <v>1</v>
      </c>
      <c r="T294" s="75" t="str">
        <f t="shared" si="276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DuctlessMultiSplitHeatPump - Ductless multi-split heat pump system</v>
      </c>
      <c r="AD294" s="62"/>
    </row>
    <row r="295" spans="1:30" x14ac:dyDescent="0.25">
      <c r="C295" s="61">
        <f t="shared" ref="C295:D295" si="277">C294</f>
        <v>2019</v>
      </c>
      <c r="D295" s="6">
        <f t="shared" si="277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8">P258</f>
        <v>-1</v>
      </c>
      <c r="Q295" s="61">
        <f t="shared" si="278"/>
        <v>1</v>
      </c>
      <c r="R295" s="61">
        <f t="shared" si="278"/>
        <v>1</v>
      </c>
      <c r="S295" s="92">
        <f t="shared" si="278"/>
        <v>1</v>
      </c>
      <c r="T295" s="75" t="str">
        <f t="shared" si="278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DuctlessVRFHeatPump - Ductless variable refrigerant flow (VRF) heat pump system</v>
      </c>
      <c r="AD295" s="62"/>
    </row>
    <row r="296" spans="1:30" x14ac:dyDescent="0.25">
      <c r="C296" s="61">
        <f t="shared" ref="C296:D296" si="279">C295</f>
        <v>2019</v>
      </c>
      <c r="D296" s="6">
        <f t="shared" si="279"/>
        <v>2020</v>
      </c>
      <c r="E296" s="177" t="s">
        <v>694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80">IF(AND(ISNUMBER(F296), F296&gt;0), 1, 0)</f>
        <v>1</v>
      </c>
      <c r="V296" s="48">
        <f t="shared" ref="V296:V310" si="281">IF(AND(ISNUMBER(G296), G296&gt;0), 1, 0)</f>
        <v>1</v>
      </c>
      <c r="W296" s="48">
        <f t="shared" ref="W296" si="282">IF(AND(ISNUMBER(I296), I296&gt;0), 1, 0)</f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54" t="s">
        <v>697</v>
      </c>
      <c r="AD296" s="62" t="s">
        <v>712</v>
      </c>
    </row>
    <row r="297" spans="1:30" x14ac:dyDescent="0.25">
      <c r="C297" s="61">
        <f t="shared" ref="C297:D297" si="283">C296</f>
        <v>2019</v>
      </c>
      <c r="D297" s="6">
        <f t="shared" si="283"/>
        <v>2020</v>
      </c>
      <c r="E297" s="177" t="s">
        <v>695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84">IF(AND(ISNUMBER(F297), F297&gt;0), 1, 0)</f>
        <v>1</v>
      </c>
      <c r="V297" s="48">
        <f t="shared" si="281"/>
        <v>1</v>
      </c>
      <c r="W297" s="48">
        <f t="shared" ref="W297:W298" si="285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698</v>
      </c>
      <c r="AD297" s="62" t="s">
        <v>712</v>
      </c>
    </row>
    <row r="298" spans="1:30" x14ac:dyDescent="0.25">
      <c r="C298" s="61">
        <f t="shared" ref="C298:D298" si="286">C297</f>
        <v>2019</v>
      </c>
      <c r="D298" s="6">
        <f t="shared" si="286"/>
        <v>2020</v>
      </c>
      <c r="E298" s="177" t="s">
        <v>696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84"/>
        <v>1</v>
      </c>
      <c r="V298" s="48">
        <f t="shared" si="281"/>
        <v>1</v>
      </c>
      <c r="W298" s="48">
        <f t="shared" si="285"/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699</v>
      </c>
      <c r="AD298" s="62" t="s">
        <v>712</v>
      </c>
    </row>
    <row r="299" spans="1:30" x14ac:dyDescent="0.25">
      <c r="C299" s="61">
        <f t="shared" ref="C299:D299" si="287">C298</f>
        <v>2019</v>
      </c>
      <c r="D299" s="6">
        <f t="shared" si="287"/>
        <v>2020</v>
      </c>
      <c r="E299" t="s">
        <v>182</v>
      </c>
      <c r="F299" s="67" t="s">
        <v>154</v>
      </c>
      <c r="G299" s="66" t="s">
        <v>741</v>
      </c>
      <c r="H299" s="66" t="s">
        <v>741</v>
      </c>
      <c r="I299" s="66" t="s">
        <v>155</v>
      </c>
      <c r="J299" s="66" t="s">
        <v>742</v>
      </c>
      <c r="K299" s="66" t="s">
        <v>742</v>
      </c>
      <c r="L299" s="10">
        <v>8.6999999999999993</v>
      </c>
      <c r="M299" s="66" t="s">
        <v>188</v>
      </c>
      <c r="N299" s="66" t="s">
        <v>189</v>
      </c>
      <c r="O299" s="72">
        <f t="shared" ref="O299:O310" si="288">O259</f>
        <v>1</v>
      </c>
      <c r="P299" s="61">
        <f t="shared" ref="P299:T299" si="289">P259</f>
        <v>0</v>
      </c>
      <c r="Q299" s="61">
        <f t="shared" si="289"/>
        <v>1</v>
      </c>
      <c r="R299" s="61">
        <f t="shared" si="289"/>
        <v>0</v>
      </c>
      <c r="S299" s="92">
        <f t="shared" si="289"/>
        <v>1</v>
      </c>
      <c r="T299" s="75" t="str">
        <f t="shared" si="289"/>
        <v xml:space="preserve">SplitHeatPump    </v>
      </c>
      <c r="U299" s="72">
        <f t="shared" si="230"/>
        <v>0</v>
      </c>
      <c r="V299" s="61">
        <f t="shared" si="281"/>
        <v>0</v>
      </c>
      <c r="W299" s="61">
        <f t="shared" ref="W299:W301" si="290">IF(AND(ISNUMBER(I299), I299&gt;0), 1, 0)</f>
        <v>0</v>
      </c>
      <c r="X299" s="61">
        <f t="shared" si="236"/>
        <v>0</v>
      </c>
      <c r="Y299" s="61">
        <f t="shared" si="231"/>
        <v>1</v>
      </c>
      <c r="Z299" s="48">
        <v>0</v>
      </c>
      <c r="AA299" s="61" t="s">
        <v>0</v>
      </c>
      <c r="AB299" s="62" t="str">
        <f t="shared" ref="AB299:AB310" si="291">AB259</f>
        <v xml:space="preserve">RoomHeatPump - Room (non-central) heat pump system                  </v>
      </c>
    </row>
    <row r="300" spans="1:30" x14ac:dyDescent="0.25">
      <c r="C300" s="61">
        <f t="shared" ref="C300:D310" si="292">C299</f>
        <v>2019</v>
      </c>
      <c r="D300" s="6">
        <f t="shared" si="292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720</v>
      </c>
      <c r="M300" s="66" t="s">
        <v>188</v>
      </c>
      <c r="N300" s="66" t="s">
        <v>189</v>
      </c>
      <c r="O300" s="72">
        <f t="shared" si="288"/>
        <v>1</v>
      </c>
      <c r="P300" s="61">
        <f t="shared" ref="P300:T300" si="293">P260</f>
        <v>-1</v>
      </c>
      <c r="Q300" s="61">
        <f t="shared" si="293"/>
        <v>1</v>
      </c>
      <c r="R300" s="61">
        <f t="shared" si="293"/>
        <v>1</v>
      </c>
      <c r="S300" s="92">
        <f t="shared" si="293"/>
        <v>1</v>
      </c>
      <c r="T300" s="75" t="str">
        <f t="shared" si="293"/>
        <v xml:space="preserve">SplitHeatPump    </v>
      </c>
      <c r="U300" s="72">
        <f t="shared" si="230"/>
        <v>1</v>
      </c>
      <c r="V300" s="61">
        <f t="shared" si="281"/>
        <v>1</v>
      </c>
      <c r="W300" s="61">
        <f t="shared" si="290"/>
        <v>1</v>
      </c>
      <c r="X300" s="61">
        <f t="shared" si="236"/>
        <v>1</v>
      </c>
      <c r="Y300" s="61">
        <f t="shared" si="231"/>
        <v>0</v>
      </c>
      <c r="Z300" s="48">
        <v>1</v>
      </c>
      <c r="AA300" s="61" t="s">
        <v>0</v>
      </c>
      <c r="AB300" s="62" t="str">
        <f t="shared" si="291"/>
        <v>AirToWaterHeatPump - Air to water heat pump (able to heat DHW)</v>
      </c>
    </row>
    <row r="301" spans="1:30" x14ac:dyDescent="0.25">
      <c r="C301" s="61">
        <f t="shared" si="292"/>
        <v>2019</v>
      </c>
      <c r="D301" s="6">
        <f t="shared" si="292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720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4" si="294">P261</f>
        <v>-1</v>
      </c>
      <c r="Q301" s="61">
        <f t="shared" si="294"/>
        <v>1</v>
      </c>
      <c r="R301" s="61">
        <f t="shared" si="294"/>
        <v>1</v>
      </c>
      <c r="S301" s="92">
        <f t="shared" si="294"/>
        <v>1</v>
      </c>
      <c r="T301" s="75" t="str">
        <f t="shared" si="294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GroundSourceHeatPump - Ground source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720</v>
      </c>
      <c r="M302" s="66" t="s">
        <v>188</v>
      </c>
      <c r="N302" s="66" t="s">
        <v>189</v>
      </c>
      <c r="O302" s="72">
        <f t="shared" si="288"/>
        <v>1</v>
      </c>
      <c r="P302" s="61">
        <f t="shared" si="294"/>
        <v>-1</v>
      </c>
      <c r="Q302" s="61">
        <f t="shared" si="294"/>
        <v>1</v>
      </c>
      <c r="R302" s="61">
        <f t="shared" si="294"/>
        <v>0</v>
      </c>
      <c r="S302" s="92">
        <f t="shared" si="294"/>
        <v>0</v>
      </c>
      <c r="T302" s="75" t="str">
        <f t="shared" si="294"/>
        <v xml:space="preserve">SplitHeatPump    </v>
      </c>
      <c r="U302" s="72">
        <f t="shared" ref="U302" si="295">IF(AND(ISNUMBER(F302), F302&gt;0), 1, 0)</f>
        <v>1</v>
      </c>
      <c r="V302" s="61">
        <f t="shared" si="281"/>
        <v>1</v>
      </c>
      <c r="W302" s="61">
        <f t="shared" ref="W302" si="296">IF(AND(ISNUMBER(I302), I302&gt;0), 1, 0)</f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VCHP - Variable Capacity Heat Pump</v>
      </c>
    </row>
    <row r="303" spans="1:30" x14ac:dyDescent="0.25">
      <c r="C303" s="61">
        <f t="shared" ref="C303:D305" si="297">C302</f>
        <v>2019</v>
      </c>
      <c r="D303" s="6">
        <f t="shared" si="297"/>
        <v>2020</v>
      </c>
      <c r="E303" t="s">
        <v>736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720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8">IF(AND(ISNUMBER(F303), F303&gt;0), 1, 0)</f>
        <v>1</v>
      </c>
      <c r="V303" s="61">
        <f t="shared" si="281"/>
        <v>1</v>
      </c>
      <c r="W303" s="61">
        <f t="shared" ref="W303" si="299">IF(AND(ISNUMBER(I303), I303&gt;0), 1, 0)</f>
        <v>1</v>
      </c>
      <c r="X303" s="61">
        <f t="shared" si="236"/>
        <v>1</v>
      </c>
      <c r="Y303" s="61">
        <f t="shared" ref="Y303" si="300">IF(AND(ISNUMBER(L303), L303&gt;0), 1, 0)</f>
        <v>0</v>
      </c>
      <c r="Z303" s="48">
        <v>1</v>
      </c>
      <c r="AA303" s="61" t="s">
        <v>0</v>
      </c>
      <c r="AB303" s="62" t="str">
        <f t="shared" si="291"/>
        <v>VCHP2 - Variable Capacity Heat Pump</v>
      </c>
    </row>
    <row r="304" spans="1:30" x14ac:dyDescent="0.25">
      <c r="C304" s="61">
        <f t="shared" si="297"/>
        <v>2019</v>
      </c>
      <c r="D304" s="6">
        <f t="shared" si="297"/>
        <v>2020</v>
      </c>
      <c r="E304" t="s">
        <v>1074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720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301">IF(AND(ISNUMBER(F304), F304&gt;0), 1, 0)</f>
        <v>1</v>
      </c>
      <c r="V304" s="61">
        <f t="shared" ref="V304" si="302">IF(AND(ISNUMBER(G304), G304&gt;0), 1, 0)</f>
        <v>1</v>
      </c>
      <c r="W304" s="61">
        <f t="shared" ref="W304" si="303">IF(AND(ISNUMBER(I304), I304&gt;0), 1, 0)</f>
        <v>1</v>
      </c>
      <c r="X304" s="61">
        <f t="shared" ref="X304" si="304">IF(AND(ISNUMBER(J304), J304&gt;0), 1, 0)</f>
        <v>1</v>
      </c>
      <c r="Y304" s="61">
        <f t="shared" ref="Y304" si="305">IF(AND(ISNUMBER(L304), L304&gt;0), 1, 0)</f>
        <v>0</v>
      </c>
      <c r="Z304" s="48">
        <v>1</v>
      </c>
      <c r="AA304" s="61" t="s">
        <v>0</v>
      </c>
      <c r="AB304" s="62" t="str">
        <f t="shared" si="291"/>
        <v>VCHP3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742</v>
      </c>
      <c r="K305" s="66" t="s">
        <v>742</v>
      </c>
      <c r="L305" s="66" t="s">
        <v>720</v>
      </c>
      <c r="M305" s="66" t="s">
        <v>188</v>
      </c>
      <c r="N305" s="66" t="s">
        <v>189</v>
      </c>
      <c r="O305" s="72">
        <f t="shared" si="288"/>
        <v>0</v>
      </c>
      <c r="P305" s="61">
        <f t="shared" ref="P305:T305" si="306">P265</f>
        <v>1</v>
      </c>
      <c r="Q305" s="61">
        <f t="shared" si="306"/>
        <v>0</v>
      </c>
      <c r="R305" s="61">
        <f t="shared" si="306"/>
        <v>0</v>
      </c>
      <c r="S305" s="92">
        <f t="shared" si="306"/>
        <v>0</v>
      </c>
      <c r="T305" s="75" t="str">
        <f t="shared" si="306"/>
        <v xml:space="preserve">SplitAirCond     </v>
      </c>
      <c r="U305" s="72">
        <f t="shared" si="230"/>
        <v>0</v>
      </c>
      <c r="V305" s="61">
        <f t="shared" si="281"/>
        <v>0</v>
      </c>
      <c r="W305" s="61">
        <f t="shared" ref="W305:W310" si="307">IF(AND(ISNUMBER(I305), I305&gt;0), 1, 0)</f>
        <v>0</v>
      </c>
      <c r="X305" s="61">
        <f t="shared" si="236"/>
        <v>0</v>
      </c>
      <c r="Y305" s="61">
        <f t="shared" si="231"/>
        <v>0</v>
      </c>
      <c r="Z305" s="48">
        <v>1</v>
      </c>
      <c r="AA305" s="61" t="s">
        <v>0</v>
      </c>
      <c r="AB305" s="62" t="str">
        <f t="shared" si="291"/>
        <v xml:space="preserve">EvapDirect - Direct evaporative cooling system                      </v>
      </c>
    </row>
    <row r="306" spans="1:30" x14ac:dyDescent="0.25">
      <c r="C306" s="61">
        <f t="shared" ref="C306:D306" si="308">C305</f>
        <v>2019</v>
      </c>
      <c r="D306" s="6">
        <f t="shared" si="308"/>
        <v>2020</v>
      </c>
      <c r="E306" t="s">
        <v>184</v>
      </c>
      <c r="F306" s="67" t="s">
        <v>154</v>
      </c>
      <c r="G306" s="66" t="s">
        <v>741</v>
      </c>
      <c r="H306" s="66" t="s">
        <v>741</v>
      </c>
      <c r="I306" s="48">
        <v>13</v>
      </c>
      <c r="J306" s="191">
        <f t="shared" ref="J306:J308" si="309">I306*K306</f>
        <v>12.48</v>
      </c>
      <c r="K306" s="190">
        <v>0.96</v>
      </c>
      <c r="L306" s="66" t="s">
        <v>720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10">P266</f>
        <v>1</v>
      </c>
      <c r="Q306" s="61">
        <f t="shared" si="310"/>
        <v>0</v>
      </c>
      <c r="R306" s="61">
        <f t="shared" si="310"/>
        <v>0</v>
      </c>
      <c r="S306" s="92">
        <f t="shared" si="310"/>
        <v>0</v>
      </c>
      <c r="T306" s="75" t="str">
        <f t="shared" si="310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si="307"/>
        <v>1</v>
      </c>
      <c r="X306" s="61">
        <f t="shared" si="236"/>
        <v>1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EvapIndirDirect - Indirect-direct evaporative cooling system        </v>
      </c>
    </row>
    <row r="307" spans="1:30" x14ac:dyDescent="0.25">
      <c r="C307" s="61">
        <f t="shared" si="292"/>
        <v>2019</v>
      </c>
      <c r="D307" s="6">
        <f t="shared" si="292"/>
        <v>2020</v>
      </c>
      <c r="E307" t="s">
        <v>185</v>
      </c>
      <c r="F307" s="67" t="s">
        <v>154</v>
      </c>
      <c r="G307" s="66" t="s">
        <v>741</v>
      </c>
      <c r="H307" s="66" t="s">
        <v>741</v>
      </c>
      <c r="I307" s="48">
        <v>13</v>
      </c>
      <c r="J307" s="191">
        <f t="shared" si="309"/>
        <v>12.48</v>
      </c>
      <c r="K307" s="190">
        <v>0.96</v>
      </c>
      <c r="L307" s="66" t="s">
        <v>720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1">P267</f>
        <v>1</v>
      </c>
      <c r="Q307" s="61">
        <f t="shared" si="311"/>
        <v>0</v>
      </c>
      <c r="R307" s="61">
        <f t="shared" si="311"/>
        <v>0</v>
      </c>
      <c r="S307" s="92">
        <f t="shared" si="311"/>
        <v>0</v>
      </c>
      <c r="T307" s="75" t="str">
        <f t="shared" si="311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EvapIndirect - Indirect evaporative cooling system          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309"/>
        <v>13.44</v>
      </c>
      <c r="K308" s="190">
        <v>0.96</v>
      </c>
      <c r="L308" s="66" t="s">
        <v>720</v>
      </c>
      <c r="M308" s="66" t="s">
        <v>188</v>
      </c>
      <c r="N308" s="66" t="s">
        <v>189</v>
      </c>
      <c r="O308" s="72">
        <f t="shared" si="288"/>
        <v>1</v>
      </c>
      <c r="P308" s="61">
        <f t="shared" ref="P308:T308" si="312">P268</f>
        <v>1</v>
      </c>
      <c r="Q308" s="61">
        <f t="shared" si="312"/>
        <v>0</v>
      </c>
      <c r="R308" s="61">
        <f t="shared" si="312"/>
        <v>1</v>
      </c>
      <c r="S308" s="92">
        <f t="shared" si="312"/>
        <v>0</v>
      </c>
      <c r="T308" s="75" t="str">
        <f t="shared" si="312"/>
        <v xml:space="preserve">SplitAirCond     </v>
      </c>
      <c r="U308" s="72">
        <f t="shared" si="230"/>
        <v>1</v>
      </c>
      <c r="V308" s="61">
        <f t="shared" si="281"/>
        <v>1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92"/>
        <v>2019</v>
      </c>
      <c r="D309" s="6">
        <f t="shared" si="292"/>
        <v>2020</v>
      </c>
      <c r="E309" s="24" t="s">
        <v>186</v>
      </c>
      <c r="F309" s="67" t="s">
        <v>154</v>
      </c>
      <c r="G309" s="66" t="s">
        <v>741</v>
      </c>
      <c r="H309" s="66" t="s">
        <v>741</v>
      </c>
      <c r="I309" s="11">
        <v>0</v>
      </c>
      <c r="J309" s="11">
        <v>0</v>
      </c>
      <c r="K309" s="11">
        <v>1</v>
      </c>
      <c r="L309" s="66" t="s">
        <v>720</v>
      </c>
      <c r="M309" s="66" t="s">
        <v>188</v>
      </c>
      <c r="N309" s="66" t="s">
        <v>189</v>
      </c>
      <c r="O309" s="72">
        <f t="shared" si="288"/>
        <v>0</v>
      </c>
      <c r="P309" s="61">
        <f t="shared" ref="P309:T309" si="313">P269</f>
        <v>1</v>
      </c>
      <c r="Q309" s="61">
        <f t="shared" si="313"/>
        <v>0</v>
      </c>
      <c r="R309" s="61">
        <f t="shared" si="313"/>
        <v>1</v>
      </c>
      <c r="S309" s="92">
        <f t="shared" si="313"/>
        <v>0</v>
      </c>
      <c r="T309" s="75" t="str">
        <f t="shared" si="313"/>
        <v>N/A</v>
      </c>
      <c r="U309" s="72">
        <f t="shared" si="230"/>
        <v>0</v>
      </c>
      <c r="V309" s="61">
        <f t="shared" si="281"/>
        <v>0</v>
      </c>
      <c r="W309" s="61">
        <f t="shared" si="307"/>
        <v>0</v>
      </c>
      <c r="X309" s="61">
        <f t="shared" si="236"/>
        <v>0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720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4">P270</f>
        <v>1</v>
      </c>
      <c r="Q310" s="61">
        <f t="shared" si="314"/>
        <v>0</v>
      </c>
      <c r="R310" s="61">
        <f t="shared" si="314"/>
        <v>1</v>
      </c>
      <c r="S310" s="92">
        <f t="shared" si="314"/>
        <v>0</v>
      </c>
      <c r="T310" s="75" t="str">
        <f t="shared" si="314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741</v>
      </c>
      <c r="H312" s="66" t="s">
        <v>741</v>
      </c>
      <c r="I312" s="66" t="s">
        <v>155</v>
      </c>
      <c r="J312" s="66" t="s">
        <v>742</v>
      </c>
      <c r="K312" s="66" t="s">
        <v>742</v>
      </c>
      <c r="L312" s="66" t="s">
        <v>720</v>
      </c>
      <c r="M312" s="66" t="s">
        <v>188</v>
      </c>
      <c r="N312" s="66" t="s">
        <v>189</v>
      </c>
      <c r="O312" s="72">
        <f t="shared" ref="O312:T321" si="315">O272</f>
        <v>1</v>
      </c>
      <c r="P312" s="61">
        <f t="shared" si="315"/>
        <v>-1</v>
      </c>
      <c r="Q312" s="61">
        <f t="shared" si="315"/>
        <v>0</v>
      </c>
      <c r="R312" s="61">
        <f t="shared" si="315"/>
        <v>0</v>
      </c>
      <c r="S312" s="92">
        <f t="shared" si="315"/>
        <v>0</v>
      </c>
      <c r="T312" s="75" t="str">
        <f t="shared" si="315"/>
        <v xml:space="preserve">SplitAirCond     </v>
      </c>
      <c r="U312" s="72">
        <f t="shared" ref="U312:U351" si="316">IF(AND(ISNUMBER(F312), F312&gt;0), 1, 0)</f>
        <v>0</v>
      </c>
      <c r="V312" s="61">
        <f t="shared" ref="V312:V351" si="317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318">IF(AND(ISNUMBER(L312), L312&gt;0), 1, 0)</f>
        <v>0</v>
      </c>
      <c r="Z312" s="48">
        <v>0</v>
      </c>
      <c r="AA312" s="61" t="s">
        <v>0</v>
      </c>
      <c r="AB312" s="62" t="str">
        <f t="shared" ref="AB312:AB340" si="319"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 t="shared" si="315"/>
        <v>1</v>
      </c>
      <c r="P313" s="61">
        <f t="shared" si="315"/>
        <v>1</v>
      </c>
      <c r="Q313" s="61">
        <f t="shared" si="315"/>
        <v>0</v>
      </c>
      <c r="R313" s="61">
        <f t="shared" si="315"/>
        <v>1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si="316"/>
        <v>1</v>
      </c>
      <c r="V313" s="61">
        <f t="shared" si="317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318"/>
        <v>0</v>
      </c>
      <c r="Z313" s="48">
        <v>1</v>
      </c>
      <c r="AA313" s="61" t="s">
        <v>0</v>
      </c>
      <c r="AB313" s="62" t="str">
        <f t="shared" si="319"/>
        <v xml:space="preserve">SplitAirCond - Split air conditioning system                        </v>
      </c>
    </row>
    <row r="314" spans="1:30" x14ac:dyDescent="0.25">
      <c r="C314" s="61">
        <f t="shared" ref="C314:D314" si="320">C313</f>
        <v>2022</v>
      </c>
      <c r="D314" s="6">
        <f t="shared" si="320"/>
        <v>2023</v>
      </c>
      <c r="E314" s="177" t="s">
        <v>705</v>
      </c>
      <c r="F314" s="67" t="s">
        <v>154</v>
      </c>
      <c r="G314" s="66" t="s">
        <v>741</v>
      </c>
      <c r="H314" s="66" t="s">
        <v>741</v>
      </c>
      <c r="I314" s="53">
        <v>9.5</v>
      </c>
      <c r="J314" s="191">
        <f>I314*0.96</f>
        <v>9.1199999999999992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 t="shared" si="315"/>
        <v>1</v>
      </c>
      <c r="P314" s="61">
        <f t="shared" si="315"/>
        <v>0</v>
      </c>
      <c r="Q314" s="61">
        <f t="shared" si="315"/>
        <v>0</v>
      </c>
      <c r="R314" s="61">
        <f t="shared" si="315"/>
        <v>0</v>
      </c>
      <c r="S314" s="92">
        <f t="shared" si="315"/>
        <v>0</v>
      </c>
      <c r="T314" s="75" t="str">
        <f t="shared" si="315"/>
        <v xml:space="preserve">SplitAirCond     </v>
      </c>
      <c r="U314" s="72">
        <f t="shared" ref="U314:U315" si="321">IF(AND(ISNUMBER(F314), F314&gt;0), 1, 0)</f>
        <v>0</v>
      </c>
      <c r="V314" s="61">
        <f t="shared" si="317"/>
        <v>0</v>
      </c>
      <c r="W314" s="61">
        <f t="shared" ref="W314:W315" si="322">IF(AND(ISNUMBER(I314), I314&gt;0), 1, 0)</f>
        <v>1</v>
      </c>
      <c r="X314" s="61">
        <f t="shared" ref="X314:X351" si="323">IF(AND(ISNUMBER(J314), J314&gt;0), 1, 0)</f>
        <v>1</v>
      </c>
      <c r="Y314" s="61">
        <f t="shared" si="318"/>
        <v>0</v>
      </c>
      <c r="Z314" s="48">
        <v>1</v>
      </c>
      <c r="AA314" s="61" t="s">
        <v>0</v>
      </c>
      <c r="AB314" s="62" t="str">
        <f t="shared" si="319"/>
        <v>PkgTermAirCond - Packaged terminal air conditioner (PTAC)</v>
      </c>
    </row>
    <row r="315" spans="1:30" x14ac:dyDescent="0.25">
      <c r="C315" s="61">
        <f t="shared" ref="C315:D315" si="324">C314</f>
        <v>2022</v>
      </c>
      <c r="D315" s="6">
        <f t="shared" si="324"/>
        <v>2023</v>
      </c>
      <c r="E315" s="177" t="s">
        <v>706</v>
      </c>
      <c r="F315" s="67" t="s">
        <v>154</v>
      </c>
      <c r="G315" s="66" t="s">
        <v>741</v>
      </c>
      <c r="H315" s="66" t="s">
        <v>741</v>
      </c>
      <c r="I315" s="189">
        <v>11</v>
      </c>
      <c r="J315" s="189">
        <v>10.6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 t="shared" si="315"/>
        <v>1</v>
      </c>
      <c r="P315" s="61">
        <f t="shared" si="315"/>
        <v>1</v>
      </c>
      <c r="Q315" s="61">
        <f t="shared" si="315"/>
        <v>0</v>
      </c>
      <c r="R315" s="61">
        <f t="shared" si="315"/>
        <v>0</v>
      </c>
      <c r="S315" s="92">
        <f t="shared" si="315"/>
        <v>0</v>
      </c>
      <c r="T315" s="75" t="str">
        <f t="shared" si="315"/>
        <v xml:space="preserve">SplitAirCond     </v>
      </c>
      <c r="U315" s="72">
        <f t="shared" si="321"/>
        <v>0</v>
      </c>
      <c r="V315" s="61">
        <f t="shared" si="317"/>
        <v>0</v>
      </c>
      <c r="W315" s="61">
        <f t="shared" si="322"/>
        <v>1</v>
      </c>
      <c r="X315" s="61">
        <f t="shared" si="323"/>
        <v>1</v>
      </c>
      <c r="Y315" s="61">
        <f t="shared" si="318"/>
        <v>0</v>
      </c>
      <c r="Z315" s="48">
        <v>1</v>
      </c>
      <c r="AA315" s="61" t="s">
        <v>0</v>
      </c>
      <c r="AB315" s="62" t="str">
        <f t="shared" si="319"/>
        <v>SglPkgVertAirCond - Single package vertical A/C system</v>
      </c>
    </row>
    <row r="316" spans="1:30" x14ac:dyDescent="0.25">
      <c r="C316" s="61">
        <f t="shared" ref="C316:D316" si="325">C315</f>
        <v>2022</v>
      </c>
      <c r="D316" s="6">
        <f t="shared" si="325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si="315"/>
        <v>1</v>
      </c>
      <c r="P316" s="61">
        <f t="shared" si="315"/>
        <v>1</v>
      </c>
      <c r="Q316" s="61">
        <f t="shared" si="315"/>
        <v>0</v>
      </c>
      <c r="R316" s="61">
        <f t="shared" si="315"/>
        <v>1</v>
      </c>
      <c r="S316" s="92">
        <f t="shared" si="315"/>
        <v>0</v>
      </c>
      <c r="T316" s="75" t="str">
        <f t="shared" si="315"/>
        <v xml:space="preserve">SplitAirCond     </v>
      </c>
      <c r="U316" s="72">
        <f t="shared" si="316"/>
        <v>1</v>
      </c>
      <c r="V316" s="61">
        <f t="shared" si="317"/>
        <v>1</v>
      </c>
      <c r="W316" s="61">
        <f t="shared" ref="W316:W321" si="326">IF(AND(ISNUMBER(I316), I316&gt;0), 1, 0)</f>
        <v>1</v>
      </c>
      <c r="X316" s="61">
        <f t="shared" si="323"/>
        <v>1</v>
      </c>
      <c r="Y316" s="61">
        <f t="shared" si="318"/>
        <v>0</v>
      </c>
      <c r="Z316" s="48">
        <v>1</v>
      </c>
      <c r="AA316" s="61" t="s">
        <v>0</v>
      </c>
      <c r="AB316" s="62" t="str">
        <f t="shared" si="319"/>
        <v xml:space="preserve">PkgAirCond - Central packaged A/C system (&lt; 65 kBtuh)               </v>
      </c>
    </row>
    <row r="317" spans="1:30" x14ac:dyDescent="0.25">
      <c r="C317" s="61">
        <f t="shared" ref="C317:D317" si="327">C316</f>
        <v>2022</v>
      </c>
      <c r="D317" s="6">
        <f t="shared" si="327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720</v>
      </c>
      <c r="M317" s="66" t="s">
        <v>188</v>
      </c>
      <c r="N317" s="66" t="s">
        <v>189</v>
      </c>
      <c r="O317" s="72">
        <f t="shared" si="315"/>
        <v>0</v>
      </c>
      <c r="P317" s="61">
        <f t="shared" si="315"/>
        <v>1</v>
      </c>
      <c r="Q317" s="61">
        <f t="shared" si="315"/>
        <v>0</v>
      </c>
      <c r="R317" s="61">
        <f t="shared" si="315"/>
        <v>1</v>
      </c>
      <c r="S317" s="92">
        <f t="shared" si="315"/>
        <v>0</v>
      </c>
      <c r="T317" s="75" t="str">
        <f t="shared" si="315"/>
        <v xml:space="preserve">SplitAirCond     </v>
      </c>
      <c r="U317" s="72">
        <f t="shared" si="316"/>
        <v>1</v>
      </c>
      <c r="V317" s="61">
        <f t="shared" si="317"/>
        <v>1</v>
      </c>
      <c r="W317" s="61">
        <f t="shared" si="326"/>
        <v>0</v>
      </c>
      <c r="X317" s="61">
        <f t="shared" si="323"/>
        <v>0</v>
      </c>
      <c r="Y317" s="61">
        <f t="shared" si="318"/>
        <v>0</v>
      </c>
      <c r="Z317" s="48">
        <v>1</v>
      </c>
      <c r="AA317" s="61" t="s">
        <v>0</v>
      </c>
      <c r="AB317" s="62" t="str">
        <f t="shared" si="319"/>
        <v xml:space="preserve">LrgPkgAirCond - Large packaged A/C system (&gt;= 65 kBtuh)             </v>
      </c>
    </row>
    <row r="318" spans="1:30" x14ac:dyDescent="0.25">
      <c r="C318" s="61">
        <f t="shared" ref="C318:D318" si="328">C317</f>
        <v>2022</v>
      </c>
      <c r="D318" s="6">
        <f t="shared" si="328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si="315"/>
        <v>1</v>
      </c>
      <c r="P318" s="61">
        <f t="shared" si="315"/>
        <v>1</v>
      </c>
      <c r="Q318" s="61">
        <f t="shared" si="315"/>
        <v>0</v>
      </c>
      <c r="R318" s="61">
        <f t="shared" si="315"/>
        <v>1</v>
      </c>
      <c r="S318" s="92">
        <f t="shared" si="315"/>
        <v>0</v>
      </c>
      <c r="T318" s="75" t="str">
        <f t="shared" si="315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si="326"/>
        <v>1</v>
      </c>
      <c r="X318" s="61">
        <f t="shared" si="323"/>
        <v>1</v>
      </c>
      <c r="Y318" s="61">
        <f t="shared" si="318"/>
        <v>0</v>
      </c>
      <c r="Z318" s="48">
        <v>1</v>
      </c>
      <c r="AA318" s="61" t="s">
        <v>0</v>
      </c>
      <c r="AB318" s="62" t="str">
        <f t="shared" si="319"/>
        <v xml:space="preserve">SDHVSplitAirCond - Small duct, high velocity, split A/C system                        </v>
      </c>
    </row>
    <row r="319" spans="1:30" x14ac:dyDescent="0.25">
      <c r="C319" s="61">
        <f t="shared" ref="C319:D319" si="329">C318</f>
        <v>2022</v>
      </c>
      <c r="D319" s="6">
        <f t="shared" si="329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 t="shared" si="315"/>
        <v>1</v>
      </c>
      <c r="P319" s="61">
        <f t="shared" si="315"/>
        <v>0</v>
      </c>
      <c r="Q319" s="61">
        <f t="shared" si="315"/>
        <v>0</v>
      </c>
      <c r="R319" s="61">
        <f t="shared" si="315"/>
        <v>1</v>
      </c>
      <c r="S319" s="92">
        <f t="shared" si="315"/>
        <v>1</v>
      </c>
      <c r="T319" s="75" t="str">
        <f t="shared" si="315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26"/>
        <v>1</v>
      </c>
      <c r="X319" s="61">
        <f t="shared" si="323"/>
        <v>1</v>
      </c>
      <c r="Y319" s="61">
        <f t="shared" si="318"/>
        <v>0</v>
      </c>
      <c r="Z319" s="48">
        <v>1</v>
      </c>
      <c r="AA319" s="61" t="s">
        <v>0</v>
      </c>
      <c r="AB319" s="62" t="str">
        <f t="shared" si="319"/>
        <v>DuctlessMiniSplitAirCond – Ductless mini-split A/C system</v>
      </c>
    </row>
    <row r="320" spans="1:30" x14ac:dyDescent="0.25">
      <c r="C320" s="61">
        <f t="shared" ref="C320:D320" si="330">C319</f>
        <v>2022</v>
      </c>
      <c r="D320" s="6">
        <f t="shared" si="330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 t="shared" si="315"/>
        <v>1</v>
      </c>
      <c r="P320" s="61">
        <f t="shared" si="315"/>
        <v>0</v>
      </c>
      <c r="Q320" s="61">
        <f t="shared" si="315"/>
        <v>0</v>
      </c>
      <c r="R320" s="61">
        <f t="shared" si="315"/>
        <v>1</v>
      </c>
      <c r="S320" s="92">
        <f t="shared" si="315"/>
        <v>1</v>
      </c>
      <c r="T320" s="75" t="str">
        <f t="shared" si="315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26"/>
        <v>1</v>
      </c>
      <c r="X320" s="61">
        <f t="shared" si="323"/>
        <v>1</v>
      </c>
      <c r="Y320" s="61">
        <f t="shared" si="318"/>
        <v>0</v>
      </c>
      <c r="Z320" s="48">
        <v>1</v>
      </c>
      <c r="AA320" s="61" t="s">
        <v>0</v>
      </c>
      <c r="AB320" s="62" t="str">
        <f t="shared" si="319"/>
        <v>DuctlessMultiSplitAirCond - Ductless multi-split A/C system</v>
      </c>
    </row>
    <row r="321" spans="1:28" x14ac:dyDescent="0.25">
      <c r="C321" s="61">
        <f t="shared" ref="C321:D321" si="331">C320</f>
        <v>2022</v>
      </c>
      <c r="D321" s="6">
        <f t="shared" si="331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 t="shared" si="315"/>
        <v>1</v>
      </c>
      <c r="P321" s="61">
        <f t="shared" si="315"/>
        <v>0</v>
      </c>
      <c r="Q321" s="61">
        <f t="shared" si="315"/>
        <v>0</v>
      </c>
      <c r="R321" s="61">
        <f t="shared" si="315"/>
        <v>1</v>
      </c>
      <c r="S321" s="92">
        <f t="shared" si="315"/>
        <v>1</v>
      </c>
      <c r="T321" s="75" t="str">
        <f t="shared" si="315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26"/>
        <v>1</v>
      </c>
      <c r="X321" s="61">
        <f t="shared" si="323"/>
        <v>1</v>
      </c>
      <c r="Y321" s="61">
        <f t="shared" si="318"/>
        <v>0</v>
      </c>
      <c r="Z321" s="48">
        <v>1</v>
      </c>
      <c r="AA321" s="61" t="s">
        <v>0</v>
      </c>
      <c r="AB321" s="62" t="str">
        <f t="shared" si="319"/>
        <v>DuctlessVRFAirCond - Ductless variable refrigerant flow (VRF) A/C system</v>
      </c>
    </row>
    <row r="322" spans="1:28" x14ac:dyDescent="0.25">
      <c r="C322" s="61">
        <f t="shared" ref="C322:D322" si="332">C321</f>
        <v>2022</v>
      </c>
      <c r="D322" s="6">
        <f t="shared" si="332"/>
        <v>2023</v>
      </c>
      <c r="E322" s="177" t="s">
        <v>707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ref="O322:T322" si="333">O282</f>
        <v>1</v>
      </c>
      <c r="P322" s="61">
        <f t="shared" si="333"/>
        <v>1</v>
      </c>
      <c r="Q322" s="61">
        <f t="shared" si="333"/>
        <v>0</v>
      </c>
      <c r="R322" s="61">
        <f t="shared" si="333"/>
        <v>1</v>
      </c>
      <c r="S322" s="92">
        <f t="shared" si="333"/>
        <v>1</v>
      </c>
      <c r="T322" s="75" t="str">
        <f t="shared" si="333"/>
        <v xml:space="preserve">SplitAirCond     </v>
      </c>
      <c r="U322" s="72">
        <f t="shared" ref="U322:U324" si="334">IF(AND(ISNUMBER(F322), F322&gt;0), 1, 0)</f>
        <v>1</v>
      </c>
      <c r="V322" s="61">
        <f t="shared" si="317"/>
        <v>1</v>
      </c>
      <c r="W322" s="61">
        <f t="shared" ref="W322:W324" si="335">IF(AND(ISNUMBER(I322), I322&gt;0), 1, 0)</f>
        <v>1</v>
      </c>
      <c r="X322" s="61">
        <f t="shared" si="323"/>
        <v>1</v>
      </c>
      <c r="Y322" s="61">
        <f t="shared" si="318"/>
        <v>0</v>
      </c>
      <c r="Z322" s="48">
        <v>1</v>
      </c>
      <c r="AA322" s="61" t="s">
        <v>0</v>
      </c>
      <c r="AB322" s="62" t="str">
        <f t="shared" si="319"/>
        <v>DuctedMiniSplitAirCond - Ducted mini-split A/C system</v>
      </c>
    </row>
    <row r="323" spans="1:28" x14ac:dyDescent="0.25">
      <c r="C323" s="61">
        <f t="shared" ref="C323:D323" si="336">C322</f>
        <v>2022</v>
      </c>
      <c r="D323" s="6">
        <f t="shared" si="336"/>
        <v>2023</v>
      </c>
      <c r="E323" s="177" t="s">
        <v>708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ref="O323:T323" si="337">O283</f>
        <v>1</v>
      </c>
      <c r="P323" s="61">
        <f t="shared" si="337"/>
        <v>1</v>
      </c>
      <c r="Q323" s="61">
        <f t="shared" si="337"/>
        <v>0</v>
      </c>
      <c r="R323" s="61">
        <f t="shared" si="337"/>
        <v>1</v>
      </c>
      <c r="S323" s="92">
        <f t="shared" si="337"/>
        <v>1</v>
      </c>
      <c r="T323" s="75" t="str">
        <f t="shared" si="337"/>
        <v xml:space="preserve">SplitAirCond     </v>
      </c>
      <c r="U323" s="72">
        <f t="shared" si="334"/>
        <v>1</v>
      </c>
      <c r="V323" s="61">
        <f t="shared" si="317"/>
        <v>1</v>
      </c>
      <c r="W323" s="61">
        <f t="shared" si="335"/>
        <v>1</v>
      </c>
      <c r="X323" s="61">
        <f t="shared" si="323"/>
        <v>1</v>
      </c>
      <c r="Y323" s="61">
        <f t="shared" si="318"/>
        <v>0</v>
      </c>
      <c r="Z323" s="48">
        <v>1</v>
      </c>
      <c r="AA323" s="61" t="s">
        <v>0</v>
      </c>
      <c r="AB323" s="62" t="str">
        <f t="shared" si="319"/>
        <v>DuctedMultiSplitAirCond - Ducted multi-split A/C system</v>
      </c>
    </row>
    <row r="324" spans="1:28" x14ac:dyDescent="0.25">
      <c r="C324" s="61">
        <f t="shared" ref="C324:D324" si="338">C323</f>
        <v>2022</v>
      </c>
      <c r="D324" s="6">
        <f t="shared" si="338"/>
        <v>2023</v>
      </c>
      <c r="E324" s="177" t="s">
        <v>709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ref="O324:T324" si="339">O284</f>
        <v>1</v>
      </c>
      <c r="P324" s="61">
        <f t="shared" si="339"/>
        <v>1</v>
      </c>
      <c r="Q324" s="61">
        <f t="shared" si="339"/>
        <v>0</v>
      </c>
      <c r="R324" s="61">
        <f t="shared" si="339"/>
        <v>1</v>
      </c>
      <c r="S324" s="92">
        <f t="shared" si="339"/>
        <v>1</v>
      </c>
      <c r="T324" s="75" t="str">
        <f t="shared" si="339"/>
        <v xml:space="preserve">SplitAirCond     </v>
      </c>
      <c r="U324" s="72">
        <f t="shared" si="334"/>
        <v>1</v>
      </c>
      <c r="V324" s="61">
        <f t="shared" si="317"/>
        <v>1</v>
      </c>
      <c r="W324" s="61">
        <f t="shared" si="335"/>
        <v>1</v>
      </c>
      <c r="X324" s="61">
        <f t="shared" si="323"/>
        <v>1</v>
      </c>
      <c r="Y324" s="61">
        <f t="shared" si="318"/>
        <v>0</v>
      </c>
      <c r="Z324" s="48">
        <v>1</v>
      </c>
      <c r="AA324" s="61" t="s">
        <v>0</v>
      </c>
      <c r="AB324" s="62" t="str">
        <f t="shared" si="319"/>
        <v>Ducted+DuctlessMultiSplitAirCond - Ducted+ductless multi-split A/C system</v>
      </c>
    </row>
    <row r="325" spans="1:28" x14ac:dyDescent="0.25">
      <c r="C325" s="61">
        <f t="shared" ref="C325:D325" si="340">C324</f>
        <v>2022</v>
      </c>
      <c r="D325" s="6">
        <f t="shared" si="340"/>
        <v>2023</v>
      </c>
      <c r="E325" t="s">
        <v>177</v>
      </c>
      <c r="F325" s="67" t="s">
        <v>154</v>
      </c>
      <c r="G325" s="66" t="s">
        <v>741</v>
      </c>
      <c r="H325" s="66" t="s">
        <v>741</v>
      </c>
      <c r="I325" s="66" t="s">
        <v>155</v>
      </c>
      <c r="J325" s="66" t="s">
        <v>742</v>
      </c>
      <c r="K325" s="66" t="s">
        <v>742</v>
      </c>
      <c r="L325" s="10">
        <v>9</v>
      </c>
      <c r="M325" s="66" t="s">
        <v>188</v>
      </c>
      <c r="N325" s="66" t="s">
        <v>189</v>
      </c>
      <c r="O325" s="72">
        <f t="shared" ref="O325:T326" si="341">O285</f>
        <v>1</v>
      </c>
      <c r="P325" s="61">
        <f t="shared" si="341"/>
        <v>0</v>
      </c>
      <c r="Q325" s="61">
        <f t="shared" si="341"/>
        <v>0</v>
      </c>
      <c r="R325" s="61">
        <f t="shared" si="341"/>
        <v>0</v>
      </c>
      <c r="S325" s="92">
        <f t="shared" si="341"/>
        <v>1</v>
      </c>
      <c r="T325" s="75" t="str">
        <f t="shared" si="341"/>
        <v xml:space="preserve">SplitAirCond     </v>
      </c>
      <c r="U325" s="72">
        <f t="shared" si="316"/>
        <v>0</v>
      </c>
      <c r="V325" s="61">
        <f t="shared" si="317"/>
        <v>0</v>
      </c>
      <c r="W325" s="61">
        <f>IF(AND(ISNUMBER(I325), I325&gt;0), 1, 0)</f>
        <v>0</v>
      </c>
      <c r="X325" s="61">
        <f t="shared" si="323"/>
        <v>0</v>
      </c>
      <c r="Y325" s="61">
        <f t="shared" si="318"/>
        <v>1</v>
      </c>
      <c r="Z325" s="48">
        <v>0</v>
      </c>
      <c r="AA325" s="61" t="s">
        <v>0</v>
      </c>
      <c r="AB325" s="62" t="str">
        <f t="shared" si="319"/>
        <v xml:space="preserve">RoomAirCond - Non-central room A/C system                           </v>
      </c>
    </row>
    <row r="326" spans="1:28" x14ac:dyDescent="0.25">
      <c r="C326" s="61">
        <f t="shared" ref="C326:D326" si="342">C325</f>
        <v>2022</v>
      </c>
      <c r="D326" s="6">
        <f t="shared" si="342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si="341"/>
        <v>1</v>
      </c>
      <c r="P326" s="61">
        <f t="shared" si="341"/>
        <v>1</v>
      </c>
      <c r="Q326" s="61">
        <f t="shared" si="341"/>
        <v>1</v>
      </c>
      <c r="R326" s="61">
        <f t="shared" si="341"/>
        <v>1</v>
      </c>
      <c r="S326" s="92">
        <f t="shared" si="341"/>
        <v>0</v>
      </c>
      <c r="T326" s="75" t="str">
        <f t="shared" si="341"/>
        <v xml:space="preserve">SplitHeatPump    </v>
      </c>
      <c r="U326" s="72">
        <f t="shared" si="316"/>
        <v>1</v>
      </c>
      <c r="V326" s="61">
        <f t="shared" si="317"/>
        <v>1</v>
      </c>
      <c r="W326" s="61">
        <f>IF(AND(ISNUMBER(I326), I326&gt;0), 1, 0)</f>
        <v>1</v>
      </c>
      <c r="X326" s="61">
        <f t="shared" si="323"/>
        <v>1</v>
      </c>
      <c r="Y326" s="61">
        <f t="shared" si="318"/>
        <v>0</v>
      </c>
      <c r="Z326" s="48">
        <v>1</v>
      </c>
      <c r="AA326" s="61" t="s">
        <v>0</v>
      </c>
      <c r="AB326" s="62" t="str">
        <f t="shared" si="319"/>
        <v xml:space="preserve">SplitHeatPump - Split heat pump system                              </v>
      </c>
    </row>
    <row r="327" spans="1:28" x14ac:dyDescent="0.25">
      <c r="C327" s="61">
        <f t="shared" ref="C327:D327" si="343">C326</f>
        <v>2022</v>
      </c>
      <c r="D327" s="6">
        <f t="shared" si="343"/>
        <v>2023</v>
      </c>
      <c r="E327" s="177" t="s">
        <v>690</v>
      </c>
      <c r="F327" s="67" t="s">
        <v>154</v>
      </c>
      <c r="G327" s="66" t="s">
        <v>741</v>
      </c>
      <c r="H327" s="66" t="s">
        <v>741</v>
      </c>
      <c r="I327" s="53">
        <v>9.5</v>
      </c>
      <c r="J327" s="191">
        <f>I327*0.96</f>
        <v>9.1199999999999992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ref="O327:T327" si="344">O287</f>
        <v>1</v>
      </c>
      <c r="P327" s="61">
        <f t="shared" si="344"/>
        <v>0</v>
      </c>
      <c r="Q327" s="61">
        <f t="shared" si="344"/>
        <v>1</v>
      </c>
      <c r="R327" s="61">
        <f t="shared" si="344"/>
        <v>0</v>
      </c>
      <c r="S327" s="92">
        <f t="shared" si="344"/>
        <v>0</v>
      </c>
      <c r="T327" s="75" t="str">
        <f t="shared" si="344"/>
        <v xml:space="preserve">SplitHeatPump    </v>
      </c>
      <c r="U327" s="72">
        <f t="shared" ref="U327:U328" si="345">IF(AND(ISNUMBER(F327), F327&gt;0), 1, 0)</f>
        <v>0</v>
      </c>
      <c r="V327" s="61">
        <f t="shared" si="317"/>
        <v>0</v>
      </c>
      <c r="W327" s="61">
        <f t="shared" ref="W327:W328" si="346">IF(AND(ISNUMBER(I327), I327&gt;0), 1, 0)</f>
        <v>1</v>
      </c>
      <c r="X327" s="61">
        <f t="shared" si="323"/>
        <v>1</v>
      </c>
      <c r="Y327" s="61">
        <f t="shared" si="318"/>
        <v>0</v>
      </c>
      <c r="Z327" s="48">
        <v>1</v>
      </c>
      <c r="AA327" s="61" t="s">
        <v>0</v>
      </c>
      <c r="AB327" s="62" t="str">
        <f t="shared" si="319"/>
        <v>PkgTermHeatPump - Packaged terminal heat pump (PTHP)</v>
      </c>
    </row>
    <row r="328" spans="1:28" x14ac:dyDescent="0.25">
      <c r="C328" s="61">
        <f t="shared" ref="C328:D328" si="347">C327</f>
        <v>2022</v>
      </c>
      <c r="D328" s="6">
        <f t="shared" si="347"/>
        <v>2023</v>
      </c>
      <c r="E328" s="177" t="s">
        <v>691</v>
      </c>
      <c r="F328" s="67" t="s">
        <v>154</v>
      </c>
      <c r="G328" s="66" t="s">
        <v>741</v>
      </c>
      <c r="H328" s="66" t="s">
        <v>741</v>
      </c>
      <c r="I328" s="53">
        <v>11</v>
      </c>
      <c r="J328" s="191">
        <f>I328*0.96</f>
        <v>10.559999999999999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ref="O328:T328" si="348">O288</f>
        <v>1</v>
      </c>
      <c r="P328" s="61">
        <f t="shared" si="348"/>
        <v>1</v>
      </c>
      <c r="Q328" s="61">
        <f t="shared" si="348"/>
        <v>1</v>
      </c>
      <c r="R328" s="61">
        <f t="shared" si="348"/>
        <v>0</v>
      </c>
      <c r="S328" s="92">
        <f t="shared" si="348"/>
        <v>0</v>
      </c>
      <c r="T328" s="75" t="str">
        <f t="shared" si="348"/>
        <v xml:space="preserve">SplitHeatPump    </v>
      </c>
      <c r="U328" s="72">
        <f t="shared" si="345"/>
        <v>0</v>
      </c>
      <c r="V328" s="61">
        <f t="shared" si="317"/>
        <v>0</v>
      </c>
      <c r="W328" s="61">
        <f t="shared" si="346"/>
        <v>1</v>
      </c>
      <c r="X328" s="61">
        <f t="shared" si="323"/>
        <v>1</v>
      </c>
      <c r="Y328" s="61">
        <f t="shared" si="318"/>
        <v>0</v>
      </c>
      <c r="Z328" s="48">
        <v>1</v>
      </c>
      <c r="AA328" s="61" t="s">
        <v>0</v>
      </c>
      <c r="AB328" s="62" t="str">
        <f t="shared" si="319"/>
        <v>SglPkgVertHeatPump - Single package vertical heat pump</v>
      </c>
    </row>
    <row r="329" spans="1:28" x14ac:dyDescent="0.25">
      <c r="C329" s="61">
        <f t="shared" ref="C329:D329" si="349">C328</f>
        <v>2022</v>
      </c>
      <c r="D329" s="6">
        <f t="shared" si="349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 t="shared" ref="O329:T339" si="350">O289</f>
        <v>1</v>
      </c>
      <c r="P329" s="61">
        <f t="shared" si="350"/>
        <v>1</v>
      </c>
      <c r="Q329" s="61">
        <f t="shared" si="350"/>
        <v>1</v>
      </c>
      <c r="R329" s="61">
        <f t="shared" si="350"/>
        <v>1</v>
      </c>
      <c r="S329" s="92">
        <f t="shared" si="350"/>
        <v>0</v>
      </c>
      <c r="T329" s="75" t="str">
        <f t="shared" si="350"/>
        <v xml:space="preserve">SplitHeatPump    </v>
      </c>
      <c r="U329" s="72">
        <f t="shared" si="316"/>
        <v>1</v>
      </c>
      <c r="V329" s="61">
        <f t="shared" si="317"/>
        <v>1</v>
      </c>
      <c r="W329" s="61">
        <f t="shared" ref="W329:W335" si="351">IF(AND(ISNUMBER(I329), I329&gt;0), 1, 0)</f>
        <v>1</v>
      </c>
      <c r="X329" s="61">
        <f t="shared" si="323"/>
        <v>1</v>
      </c>
      <c r="Y329" s="61">
        <f t="shared" si="318"/>
        <v>0</v>
      </c>
      <c r="Z329" s="48">
        <v>1</v>
      </c>
      <c r="AA329" s="61" t="s">
        <v>0</v>
      </c>
      <c r="AB329" s="62" t="str">
        <f t="shared" si="319"/>
        <v xml:space="preserve">PkgHeatPump - Central single-packaged heat pump system (&lt; 65 kBtuh) </v>
      </c>
    </row>
    <row r="330" spans="1:28" x14ac:dyDescent="0.25">
      <c r="C330" s="61">
        <f t="shared" ref="C330:D330" si="352">C329</f>
        <v>2022</v>
      </c>
      <c r="D330" s="6">
        <f t="shared" si="352"/>
        <v>2023</v>
      </c>
      <c r="E330" t="s">
        <v>180</v>
      </c>
      <c r="F330" s="67" t="s">
        <v>154</v>
      </c>
      <c r="G330" s="66" t="s">
        <v>741</v>
      </c>
      <c r="H330" s="66" t="s">
        <v>741</v>
      </c>
      <c r="I330" s="11">
        <v>0</v>
      </c>
      <c r="J330" s="11">
        <v>0</v>
      </c>
      <c r="K330" s="11">
        <v>1</v>
      </c>
      <c r="L330" s="66" t="s">
        <v>720</v>
      </c>
      <c r="M330" s="66" t="s">
        <v>188</v>
      </c>
      <c r="N330" s="66" t="s">
        <v>189</v>
      </c>
      <c r="O330" s="72">
        <f t="shared" si="350"/>
        <v>0</v>
      </c>
      <c r="P330" s="61">
        <f t="shared" si="350"/>
        <v>1</v>
      </c>
      <c r="Q330" s="61">
        <f t="shared" si="350"/>
        <v>1</v>
      </c>
      <c r="R330" s="61">
        <f t="shared" si="350"/>
        <v>1</v>
      </c>
      <c r="S330" s="92">
        <f t="shared" si="350"/>
        <v>0</v>
      </c>
      <c r="T330" s="75" t="str">
        <f t="shared" si="350"/>
        <v xml:space="preserve">SplitHeatPump    </v>
      </c>
      <c r="U330" s="72">
        <f t="shared" si="316"/>
        <v>0</v>
      </c>
      <c r="V330" s="61">
        <f t="shared" si="317"/>
        <v>0</v>
      </c>
      <c r="W330" s="61">
        <f t="shared" si="351"/>
        <v>0</v>
      </c>
      <c r="X330" s="61">
        <f t="shared" si="323"/>
        <v>0</v>
      </c>
      <c r="Y330" s="61">
        <f t="shared" si="318"/>
        <v>0</v>
      </c>
      <c r="Z330" s="48">
        <v>1</v>
      </c>
      <c r="AA330" s="61" t="s">
        <v>0</v>
      </c>
      <c r="AB330" s="62" t="str">
        <f t="shared" si="319"/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53">C330</f>
        <v>2022</v>
      </c>
      <c r="D331" s="6">
        <f t="shared" si="353"/>
        <v>2023</v>
      </c>
      <c r="E331" s="24" t="s">
        <v>181</v>
      </c>
      <c r="F331" s="67" t="s">
        <v>154</v>
      </c>
      <c r="G331" s="66" t="s">
        <v>741</v>
      </c>
      <c r="H331" s="66" t="s">
        <v>741</v>
      </c>
      <c r="I331" s="66" t="s">
        <v>155</v>
      </c>
      <c r="J331" s="66" t="s">
        <v>742</v>
      </c>
      <c r="K331" s="66" t="s">
        <v>742</v>
      </c>
      <c r="L331" s="66" t="s">
        <v>720</v>
      </c>
      <c r="M331" s="11">
        <v>0</v>
      </c>
      <c r="N331" s="11">
        <v>0</v>
      </c>
      <c r="O331" s="72">
        <f t="shared" si="350"/>
        <v>0</v>
      </c>
      <c r="P331" s="61">
        <f t="shared" si="350"/>
        <v>1</v>
      </c>
      <c r="Q331" s="61">
        <f t="shared" si="350"/>
        <v>0</v>
      </c>
      <c r="R331" s="61">
        <f t="shared" si="350"/>
        <v>1</v>
      </c>
      <c r="S331" s="92">
        <f t="shared" si="350"/>
        <v>0</v>
      </c>
      <c r="T331" s="75" t="str">
        <f t="shared" si="350"/>
        <v>N/A</v>
      </c>
      <c r="U331" s="72">
        <f t="shared" si="316"/>
        <v>0</v>
      </c>
      <c r="V331" s="61">
        <f t="shared" si="317"/>
        <v>0</v>
      </c>
      <c r="W331" s="61">
        <f t="shared" si="351"/>
        <v>0</v>
      </c>
      <c r="X331" s="61">
        <f t="shared" si="323"/>
        <v>0</v>
      </c>
      <c r="Y331" s="61">
        <f t="shared" si="318"/>
        <v>0</v>
      </c>
      <c r="Z331" s="48">
        <v>1</v>
      </c>
      <c r="AA331" s="61" t="s">
        <v>0</v>
      </c>
      <c r="AB331" s="62" t="str">
        <f t="shared" si="319"/>
        <v xml:space="preserve">GasCooling - Gas absorption cooling                                 </v>
      </c>
    </row>
    <row r="332" spans="1:28" x14ac:dyDescent="0.25">
      <c r="C332" s="61">
        <f t="shared" ref="C332:D332" si="354">C331</f>
        <v>2022</v>
      </c>
      <c r="D332" s="6">
        <f t="shared" si="354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 t="shared" si="350"/>
        <v>1</v>
      </c>
      <c r="P332" s="61">
        <f t="shared" si="350"/>
        <v>1</v>
      </c>
      <c r="Q332" s="61">
        <f t="shared" si="350"/>
        <v>1</v>
      </c>
      <c r="R332" s="61">
        <f t="shared" si="350"/>
        <v>1</v>
      </c>
      <c r="S332" s="92">
        <f t="shared" si="350"/>
        <v>0</v>
      </c>
      <c r="T332" s="75" t="str">
        <f t="shared" si="350"/>
        <v xml:space="preserve">SplitHeatPump    </v>
      </c>
      <c r="U332" s="72">
        <f t="shared" si="316"/>
        <v>1</v>
      </c>
      <c r="V332" s="61">
        <f t="shared" si="317"/>
        <v>1</v>
      </c>
      <c r="W332" s="61">
        <f t="shared" si="351"/>
        <v>1</v>
      </c>
      <c r="X332" s="61">
        <f t="shared" si="323"/>
        <v>1</v>
      </c>
      <c r="Y332" s="61">
        <f t="shared" si="318"/>
        <v>0</v>
      </c>
      <c r="Z332" s="48">
        <v>1</v>
      </c>
      <c r="AA332" s="61" t="s">
        <v>0</v>
      </c>
      <c r="AB332" s="62" t="str">
        <f t="shared" si="319"/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55">C332</f>
        <v>2022</v>
      </c>
      <c r="D333" s="6">
        <f t="shared" si="355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2">
        <f t="shared" si="350"/>
        <v>1</v>
      </c>
      <c r="P333" s="61">
        <f t="shared" si="350"/>
        <v>0</v>
      </c>
      <c r="Q333" s="61">
        <f t="shared" si="350"/>
        <v>1</v>
      </c>
      <c r="R333" s="61">
        <f t="shared" si="350"/>
        <v>1</v>
      </c>
      <c r="S333" s="92">
        <f t="shared" si="350"/>
        <v>1</v>
      </c>
      <c r="T333" s="75" t="str">
        <f t="shared" si="350"/>
        <v xml:space="preserve">SplitHeatPump    </v>
      </c>
      <c r="U333" s="72">
        <f t="shared" si="316"/>
        <v>1</v>
      </c>
      <c r="V333" s="61">
        <f t="shared" si="317"/>
        <v>1</v>
      </c>
      <c r="W333" s="61">
        <f t="shared" si="351"/>
        <v>1</v>
      </c>
      <c r="X333" s="61">
        <f t="shared" si="323"/>
        <v>1</v>
      </c>
      <c r="Y333" s="61">
        <f t="shared" si="318"/>
        <v>0</v>
      </c>
      <c r="Z333" s="48">
        <v>1</v>
      </c>
      <c r="AA333" s="61" t="s">
        <v>0</v>
      </c>
      <c r="AB333" s="62" t="str">
        <f t="shared" si="319"/>
        <v>DuctlessMiniSplitHeatPump – Ductless mini-split heat pump system</v>
      </c>
    </row>
    <row r="334" spans="1:28" x14ac:dyDescent="0.25">
      <c r="C334" s="61">
        <f t="shared" ref="C334:D334" si="356">C333</f>
        <v>2022</v>
      </c>
      <c r="D334" s="6">
        <f t="shared" si="356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 t="shared" si="350"/>
        <v>1</v>
      </c>
      <c r="P334" s="61">
        <f t="shared" si="350"/>
        <v>0</v>
      </c>
      <c r="Q334" s="61">
        <f t="shared" si="350"/>
        <v>1</v>
      </c>
      <c r="R334" s="61">
        <f t="shared" si="350"/>
        <v>1</v>
      </c>
      <c r="S334" s="92">
        <f t="shared" si="350"/>
        <v>1</v>
      </c>
      <c r="T334" s="75" t="str">
        <f t="shared" si="350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1"/>
        <v>1</v>
      </c>
      <c r="X334" s="61">
        <f t="shared" si="323"/>
        <v>1</v>
      </c>
      <c r="Y334" s="61">
        <f t="shared" si="318"/>
        <v>0</v>
      </c>
      <c r="Z334" s="48">
        <v>1</v>
      </c>
      <c r="AA334" s="61" t="s">
        <v>0</v>
      </c>
      <c r="AB334" s="62" t="str">
        <f t="shared" si="319"/>
        <v>DuctlessMultiSplitHeatPump - Ductless multi-split heat pump system</v>
      </c>
    </row>
    <row r="335" spans="1:28" x14ac:dyDescent="0.25">
      <c r="C335" s="61">
        <f t="shared" ref="C335:D335" si="357">C334</f>
        <v>2022</v>
      </c>
      <c r="D335" s="6">
        <f t="shared" si="357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50"/>
        <v>1</v>
      </c>
      <c r="P335" s="61">
        <f t="shared" si="350"/>
        <v>-1</v>
      </c>
      <c r="Q335" s="61">
        <f t="shared" si="350"/>
        <v>1</v>
      </c>
      <c r="R335" s="61">
        <f t="shared" si="350"/>
        <v>1</v>
      </c>
      <c r="S335" s="92">
        <f t="shared" si="350"/>
        <v>1</v>
      </c>
      <c r="T335" s="75" t="str">
        <f t="shared" si="350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1"/>
        <v>1</v>
      </c>
      <c r="X335" s="61">
        <f t="shared" si="323"/>
        <v>1</v>
      </c>
      <c r="Y335" s="61">
        <f t="shared" si="318"/>
        <v>0</v>
      </c>
      <c r="Z335" s="48">
        <v>1</v>
      </c>
      <c r="AA335" s="61" t="s">
        <v>0</v>
      </c>
      <c r="AB335" s="62" t="str">
        <f t="shared" si="319"/>
        <v>DuctlessVRFHeatPump - Ductless variable refrigerant flow (VRF) heat pump system</v>
      </c>
    </row>
    <row r="336" spans="1:28" x14ac:dyDescent="0.25">
      <c r="C336" s="61">
        <f t="shared" ref="C336:D336" si="358">C335</f>
        <v>2022</v>
      </c>
      <c r="D336" s="6">
        <f t="shared" si="358"/>
        <v>2023</v>
      </c>
      <c r="E336" s="177" t="s">
        <v>694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50"/>
        <v>1</v>
      </c>
      <c r="P336" s="61">
        <f t="shared" si="350"/>
        <v>1</v>
      </c>
      <c r="Q336" s="61">
        <f t="shared" si="350"/>
        <v>1</v>
      </c>
      <c r="R336" s="61">
        <f t="shared" si="350"/>
        <v>1</v>
      </c>
      <c r="S336" s="92">
        <f t="shared" si="350"/>
        <v>1</v>
      </c>
      <c r="T336" s="75" t="str">
        <f t="shared" si="350"/>
        <v xml:space="preserve">SplitHeatPump    </v>
      </c>
      <c r="U336" s="72">
        <f t="shared" ref="U336:U338" si="359">IF(AND(ISNUMBER(F336), F336&gt;0), 1, 0)</f>
        <v>1</v>
      </c>
      <c r="V336" s="61">
        <f t="shared" si="317"/>
        <v>1</v>
      </c>
      <c r="W336" s="61">
        <f t="shared" ref="W336:W338" si="360">IF(AND(ISNUMBER(I336), I336&gt;0), 1, 0)</f>
        <v>1</v>
      </c>
      <c r="X336" s="61">
        <f t="shared" si="323"/>
        <v>1</v>
      </c>
      <c r="Y336" s="61">
        <f t="shared" si="318"/>
        <v>0</v>
      </c>
      <c r="Z336" s="48">
        <v>1</v>
      </c>
      <c r="AA336" s="61" t="s">
        <v>0</v>
      </c>
      <c r="AB336" s="62" t="str">
        <f t="shared" si="319"/>
        <v>DuctedMiniSplitHeatPump - Ducted mini-split heat pump</v>
      </c>
    </row>
    <row r="337" spans="1:30" x14ac:dyDescent="0.25">
      <c r="C337" s="61">
        <f t="shared" ref="C337:D337" si="361">C336</f>
        <v>2022</v>
      </c>
      <c r="D337" s="6">
        <f t="shared" si="361"/>
        <v>2023</v>
      </c>
      <c r="E337" s="177" t="s">
        <v>695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 t="shared" si="350"/>
        <v>1</v>
      </c>
      <c r="P337" s="61">
        <f t="shared" si="350"/>
        <v>1</v>
      </c>
      <c r="Q337" s="61">
        <f t="shared" si="350"/>
        <v>1</v>
      </c>
      <c r="R337" s="61">
        <f t="shared" si="350"/>
        <v>1</v>
      </c>
      <c r="S337" s="92">
        <f t="shared" si="350"/>
        <v>1</v>
      </c>
      <c r="T337" s="75" t="str">
        <f t="shared" si="350"/>
        <v xml:space="preserve">SplitHeatPump    </v>
      </c>
      <c r="U337" s="72">
        <f t="shared" si="359"/>
        <v>1</v>
      </c>
      <c r="V337" s="61">
        <f t="shared" si="317"/>
        <v>1</v>
      </c>
      <c r="W337" s="61">
        <f t="shared" si="360"/>
        <v>1</v>
      </c>
      <c r="X337" s="61">
        <f t="shared" si="323"/>
        <v>1</v>
      </c>
      <c r="Y337" s="61">
        <f t="shared" si="318"/>
        <v>0</v>
      </c>
      <c r="Z337" s="48">
        <v>1</v>
      </c>
      <c r="AA337" s="61" t="s">
        <v>0</v>
      </c>
      <c r="AB337" s="62" t="str">
        <f t="shared" si="319"/>
        <v>DuctedMultiSplitHeatPump - Ducted multi-split heat pump</v>
      </c>
    </row>
    <row r="338" spans="1:30" x14ac:dyDescent="0.25">
      <c r="C338" s="61">
        <f t="shared" ref="C338:D338" si="362">C337</f>
        <v>2022</v>
      </c>
      <c r="D338" s="6">
        <f t="shared" si="362"/>
        <v>2023</v>
      </c>
      <c r="E338" s="177" t="s">
        <v>696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 t="shared" si="350"/>
        <v>1</v>
      </c>
      <c r="P338" s="61">
        <f t="shared" si="350"/>
        <v>1</v>
      </c>
      <c r="Q338" s="61">
        <f t="shared" si="350"/>
        <v>1</v>
      </c>
      <c r="R338" s="61">
        <f t="shared" si="350"/>
        <v>1</v>
      </c>
      <c r="S338" s="92">
        <f t="shared" si="350"/>
        <v>1</v>
      </c>
      <c r="T338" s="75" t="str">
        <f t="shared" si="350"/>
        <v xml:space="preserve">SplitHeatPump    </v>
      </c>
      <c r="U338" s="72">
        <f t="shared" si="359"/>
        <v>1</v>
      </c>
      <c r="V338" s="61">
        <f t="shared" si="317"/>
        <v>1</v>
      </c>
      <c r="W338" s="61">
        <f t="shared" si="360"/>
        <v>1</v>
      </c>
      <c r="X338" s="61">
        <f t="shared" si="323"/>
        <v>1</v>
      </c>
      <c r="Y338" s="61">
        <f t="shared" si="318"/>
        <v>0</v>
      </c>
      <c r="Z338" s="48">
        <v>1</v>
      </c>
      <c r="AA338" s="61" t="s">
        <v>0</v>
      </c>
      <c r="AB338" s="62" t="str">
        <f t="shared" si="319"/>
        <v>Ducted+DuctlessMultiSplitHeatPump - Ducted+ductless multi-split heat pump</v>
      </c>
    </row>
    <row r="339" spans="1:30" x14ac:dyDescent="0.25">
      <c r="C339" s="61">
        <f t="shared" ref="C339:D339" si="363">C338</f>
        <v>2022</v>
      </c>
      <c r="D339" s="6">
        <f t="shared" si="363"/>
        <v>2023</v>
      </c>
      <c r="E339" t="s">
        <v>182</v>
      </c>
      <c r="F339" s="67" t="s">
        <v>154</v>
      </c>
      <c r="G339" s="66" t="s">
        <v>741</v>
      </c>
      <c r="H339" s="66" t="s">
        <v>741</v>
      </c>
      <c r="I339" s="66" t="s">
        <v>155</v>
      </c>
      <c r="J339" s="66" t="s">
        <v>742</v>
      </c>
      <c r="K339" s="66" t="s">
        <v>742</v>
      </c>
      <c r="L339" s="10">
        <v>8.6999999999999993</v>
      </c>
      <c r="M339" s="66" t="s">
        <v>188</v>
      </c>
      <c r="N339" s="66" t="s">
        <v>189</v>
      </c>
      <c r="O339" s="72">
        <f t="shared" si="350"/>
        <v>1</v>
      </c>
      <c r="P339" s="61">
        <f t="shared" si="350"/>
        <v>0</v>
      </c>
      <c r="Q339" s="61">
        <f t="shared" si="350"/>
        <v>1</v>
      </c>
      <c r="R339" s="61">
        <f t="shared" si="350"/>
        <v>0</v>
      </c>
      <c r="S339" s="92">
        <f t="shared" si="350"/>
        <v>1</v>
      </c>
      <c r="T339" s="75" t="str">
        <f t="shared" si="350"/>
        <v xml:space="preserve">SplitHeatPump    </v>
      </c>
      <c r="U339" s="72">
        <f t="shared" si="316"/>
        <v>0</v>
      </c>
      <c r="V339" s="61">
        <f t="shared" si="317"/>
        <v>0</v>
      </c>
      <c r="W339" s="61">
        <f t="shared" ref="W339:W343" si="364">IF(AND(ISNUMBER(I339), I339&gt;0), 1, 0)</f>
        <v>0</v>
      </c>
      <c r="X339" s="61">
        <f t="shared" si="323"/>
        <v>0</v>
      </c>
      <c r="Y339" s="61">
        <f t="shared" si="318"/>
        <v>1</v>
      </c>
      <c r="Z339" s="48">
        <v>0</v>
      </c>
      <c r="AA339" s="61" t="s">
        <v>0</v>
      </c>
      <c r="AB339" s="62" t="str">
        <f t="shared" si="319"/>
        <v xml:space="preserve">RoomHeatPump - Room (non-central) heat pump system                  </v>
      </c>
    </row>
    <row r="340" spans="1:30" x14ac:dyDescent="0.25">
      <c r="C340" s="61">
        <f t="shared" ref="C340:D340" si="365">C339</f>
        <v>2022</v>
      </c>
      <c r="D340" s="6">
        <f t="shared" si="365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70">
        <v>0</v>
      </c>
      <c r="T340" s="75" t="str">
        <f>T300</f>
        <v xml:space="preserve">SplitHeatPump    </v>
      </c>
      <c r="U340" s="72">
        <f t="shared" si="316"/>
        <v>1</v>
      </c>
      <c r="V340" s="61">
        <f t="shared" si="317"/>
        <v>1</v>
      </c>
      <c r="W340" s="61">
        <f t="shared" si="364"/>
        <v>1</v>
      </c>
      <c r="X340" s="61">
        <f t="shared" si="323"/>
        <v>1</v>
      </c>
      <c r="Y340" s="61">
        <f t="shared" si="318"/>
        <v>0</v>
      </c>
      <c r="Z340" s="48">
        <v>1</v>
      </c>
      <c r="AA340" s="61" t="s">
        <v>0</v>
      </c>
      <c r="AB340" s="62" t="str">
        <f t="shared" si="319"/>
        <v>AirToWaterHeatPump - Air to water heat pump (able to heat DHW)</v>
      </c>
    </row>
    <row r="341" spans="1:30" x14ac:dyDescent="0.25">
      <c r="C341" s="61">
        <f t="shared" ref="C341:D341" si="366">C340</f>
        <v>2022</v>
      </c>
      <c r="D341" s="6">
        <f t="shared" si="366"/>
        <v>2023</v>
      </c>
      <c r="E341" t="s">
        <v>809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720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810</v>
      </c>
      <c r="AD341" t="s">
        <v>811</v>
      </c>
    </row>
    <row r="342" spans="1:30" x14ac:dyDescent="0.25">
      <c r="C342" s="61">
        <f t="shared" ref="C342:D342" si="367">C341</f>
        <v>2022</v>
      </c>
      <c r="D342" s="6">
        <f t="shared" si="367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 t="shared" ref="O342:T350" si="368">O301</f>
        <v>1</v>
      </c>
      <c r="P342" s="61">
        <f t="shared" si="368"/>
        <v>-1</v>
      </c>
      <c r="Q342" s="61">
        <f t="shared" si="368"/>
        <v>1</v>
      </c>
      <c r="R342" s="61">
        <f t="shared" si="368"/>
        <v>1</v>
      </c>
      <c r="S342" s="92">
        <f t="shared" si="368"/>
        <v>1</v>
      </c>
      <c r="T342" s="75" t="str">
        <f t="shared" si="368"/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64"/>
        <v>1</v>
      </c>
      <c r="X342" s="61">
        <f t="shared" si="323"/>
        <v>1</v>
      </c>
      <c r="Y342" s="61">
        <f t="shared" si="318"/>
        <v>0</v>
      </c>
      <c r="Z342" s="48">
        <v>1</v>
      </c>
      <c r="AA342" s="61" t="s">
        <v>0</v>
      </c>
      <c r="AB342" s="62" t="str">
        <f t="shared" ref="AB342:AB351" si="369">AB301</f>
        <v>GroundSourceHeatPump - Ground source heat pump (able to heat DHW)</v>
      </c>
    </row>
    <row r="343" spans="1:30" x14ac:dyDescent="0.25">
      <c r="C343" s="61">
        <f t="shared" ref="C343:D343" si="370">C342</f>
        <v>2022</v>
      </c>
      <c r="D343" s="6">
        <f t="shared" si="370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2">
        <f t="shared" si="368"/>
        <v>1</v>
      </c>
      <c r="P343" s="61">
        <f t="shared" si="368"/>
        <v>-1</v>
      </c>
      <c r="Q343" s="61">
        <f t="shared" si="368"/>
        <v>1</v>
      </c>
      <c r="R343" s="61">
        <f t="shared" si="368"/>
        <v>0</v>
      </c>
      <c r="S343" s="92">
        <f t="shared" si="368"/>
        <v>0</v>
      </c>
      <c r="T343" s="75" t="str">
        <f t="shared" si="368"/>
        <v xml:space="preserve">SplitHeatPump    </v>
      </c>
      <c r="U343" s="72">
        <f t="shared" si="316"/>
        <v>1</v>
      </c>
      <c r="V343" s="61">
        <f t="shared" si="317"/>
        <v>1</v>
      </c>
      <c r="W343" s="61">
        <f t="shared" si="364"/>
        <v>1</v>
      </c>
      <c r="X343" s="61">
        <f t="shared" si="323"/>
        <v>1</v>
      </c>
      <c r="Y343" s="61">
        <f t="shared" si="318"/>
        <v>0</v>
      </c>
      <c r="Z343" s="48">
        <v>1</v>
      </c>
      <c r="AA343" s="61" t="s">
        <v>0</v>
      </c>
      <c r="AB343" s="62" t="str">
        <f t="shared" si="369"/>
        <v>VCHP - Variable Capacity Heat Pump</v>
      </c>
    </row>
    <row r="344" spans="1:30" x14ac:dyDescent="0.25">
      <c r="C344" s="61">
        <f t="shared" ref="C344:D346" si="371">C343</f>
        <v>2022</v>
      </c>
      <c r="D344" s="6">
        <f t="shared" si="371"/>
        <v>2023</v>
      </c>
      <c r="E344" t="s">
        <v>736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 t="shared" si="368"/>
        <v>1</v>
      </c>
      <c r="P344" s="61">
        <f t="shared" si="368"/>
        <v>-1</v>
      </c>
      <c r="Q344" s="61">
        <f t="shared" si="368"/>
        <v>1</v>
      </c>
      <c r="R344" s="61">
        <f t="shared" si="368"/>
        <v>0</v>
      </c>
      <c r="S344" s="92">
        <f t="shared" si="368"/>
        <v>0</v>
      </c>
      <c r="T344" s="75" t="str">
        <f t="shared" si="368"/>
        <v xml:space="preserve">SplitHeatPump    </v>
      </c>
      <c r="U344" s="72">
        <f t="shared" ref="U344" si="372">IF(AND(ISNUMBER(F344), F344&gt;0), 1, 0)</f>
        <v>1</v>
      </c>
      <c r="V344" s="61">
        <f t="shared" si="317"/>
        <v>1</v>
      </c>
      <c r="W344" s="61">
        <f t="shared" ref="W344" si="373">IF(AND(ISNUMBER(I344), I344&gt;0), 1, 0)</f>
        <v>1</v>
      </c>
      <c r="X344" s="61">
        <f t="shared" si="323"/>
        <v>1</v>
      </c>
      <c r="Y344" s="61">
        <f t="shared" ref="Y344" si="374">IF(AND(ISNUMBER(L344), L344&gt;0), 1, 0)</f>
        <v>0</v>
      </c>
      <c r="Z344" s="48">
        <v>1</v>
      </c>
      <c r="AA344" s="61" t="s">
        <v>0</v>
      </c>
      <c r="AB344" s="62" t="str">
        <f t="shared" si="369"/>
        <v>VCHP2 - Variable Capacity Heat Pump</v>
      </c>
    </row>
    <row r="345" spans="1:30" x14ac:dyDescent="0.25">
      <c r="C345" s="61">
        <f t="shared" si="371"/>
        <v>2022</v>
      </c>
      <c r="D345" s="6">
        <f t="shared" si="371"/>
        <v>2023</v>
      </c>
      <c r="E345" t="s">
        <v>1074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si="368"/>
        <v>1</v>
      </c>
      <c r="P345" s="61">
        <f t="shared" si="368"/>
        <v>-1</v>
      </c>
      <c r="Q345" s="61">
        <f t="shared" si="368"/>
        <v>1</v>
      </c>
      <c r="R345" s="61">
        <f t="shared" si="368"/>
        <v>0</v>
      </c>
      <c r="S345" s="92">
        <f t="shared" si="368"/>
        <v>0</v>
      </c>
      <c r="T345" s="75" t="str">
        <f t="shared" si="368"/>
        <v xml:space="preserve">SplitHeatPump    </v>
      </c>
      <c r="U345" s="72">
        <f t="shared" ref="U345" si="375">IF(AND(ISNUMBER(F345), F345&gt;0), 1, 0)</f>
        <v>1</v>
      </c>
      <c r="V345" s="61">
        <f t="shared" ref="V345" si="376">IF(AND(ISNUMBER(G345), G345&gt;0), 1, 0)</f>
        <v>1</v>
      </c>
      <c r="W345" s="61">
        <f t="shared" ref="W345" si="377">IF(AND(ISNUMBER(I345), I345&gt;0), 1, 0)</f>
        <v>1</v>
      </c>
      <c r="X345" s="61">
        <f t="shared" ref="X345" si="378">IF(AND(ISNUMBER(J345), J345&gt;0), 1, 0)</f>
        <v>1</v>
      </c>
      <c r="Y345" s="61">
        <f t="shared" ref="Y345" si="379">IF(AND(ISNUMBER(L345), L345&gt;0), 1, 0)</f>
        <v>0</v>
      </c>
      <c r="Z345" s="48">
        <v>1</v>
      </c>
      <c r="AA345" s="61" t="s">
        <v>0</v>
      </c>
      <c r="AB345" s="62" t="str">
        <f t="shared" si="369"/>
        <v>VCHP3</v>
      </c>
    </row>
    <row r="346" spans="1:30" x14ac:dyDescent="0.25">
      <c r="C346" s="61">
        <f t="shared" si="371"/>
        <v>2022</v>
      </c>
      <c r="D346" s="6">
        <f t="shared" si="371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742</v>
      </c>
      <c r="K346" s="66" t="s">
        <v>742</v>
      </c>
      <c r="L346" s="66" t="s">
        <v>720</v>
      </c>
      <c r="M346" s="66" t="s">
        <v>188</v>
      </c>
      <c r="N346" s="66" t="s">
        <v>189</v>
      </c>
      <c r="O346" s="72">
        <f t="shared" si="368"/>
        <v>0</v>
      </c>
      <c r="P346" s="61">
        <f t="shared" si="368"/>
        <v>1</v>
      </c>
      <c r="Q346" s="61">
        <f t="shared" si="368"/>
        <v>0</v>
      </c>
      <c r="R346" s="61">
        <f t="shared" si="368"/>
        <v>0</v>
      </c>
      <c r="S346" s="92">
        <f t="shared" si="368"/>
        <v>0</v>
      </c>
      <c r="T346" s="75" t="str">
        <f t="shared" si="368"/>
        <v xml:space="preserve">SplitAirCond     </v>
      </c>
      <c r="U346" s="72">
        <f t="shared" si="316"/>
        <v>0</v>
      </c>
      <c r="V346" s="61">
        <f t="shared" si="317"/>
        <v>0</v>
      </c>
      <c r="W346" s="61">
        <f t="shared" ref="W346:W351" si="380">IF(AND(ISNUMBER(I346), I346&gt;0), 1, 0)</f>
        <v>0</v>
      </c>
      <c r="X346" s="61">
        <f t="shared" si="323"/>
        <v>0</v>
      </c>
      <c r="Y346" s="61">
        <f t="shared" si="318"/>
        <v>0</v>
      </c>
      <c r="Z346" s="48">
        <v>1</v>
      </c>
      <c r="AA346" s="61" t="s">
        <v>0</v>
      </c>
      <c r="AB346" s="62" t="str">
        <f t="shared" si="369"/>
        <v xml:space="preserve">EvapDirect - Direct evaporative cooling system                      </v>
      </c>
    </row>
    <row r="347" spans="1:30" x14ac:dyDescent="0.25">
      <c r="C347" s="61">
        <f t="shared" ref="C347:D347" si="381">C346</f>
        <v>2022</v>
      </c>
      <c r="D347" s="6">
        <f t="shared" si="381"/>
        <v>2023</v>
      </c>
      <c r="E347" t="s">
        <v>184</v>
      </c>
      <c r="F347" s="67" t="s">
        <v>154</v>
      </c>
      <c r="G347" s="66" t="s">
        <v>741</v>
      </c>
      <c r="H347" s="66" t="s">
        <v>741</v>
      </c>
      <c r="I347" s="48">
        <v>13</v>
      </c>
      <c r="J347" s="190">
        <f t="shared" ref="J347:J348" si="382">I347*0.96</f>
        <v>12.48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si="368"/>
        <v>0</v>
      </c>
      <c r="P347" s="61">
        <f t="shared" si="368"/>
        <v>1</v>
      </c>
      <c r="Q347" s="61">
        <f t="shared" si="368"/>
        <v>0</v>
      </c>
      <c r="R347" s="61">
        <f t="shared" si="368"/>
        <v>0</v>
      </c>
      <c r="S347" s="92">
        <f t="shared" si="368"/>
        <v>0</v>
      </c>
      <c r="T347" s="75" t="str">
        <f t="shared" si="368"/>
        <v xml:space="preserve">SplitAirCond     </v>
      </c>
      <c r="U347" s="72">
        <f t="shared" si="316"/>
        <v>0</v>
      </c>
      <c r="V347" s="61">
        <f t="shared" si="317"/>
        <v>0</v>
      </c>
      <c r="W347" s="61">
        <f t="shared" si="380"/>
        <v>1</v>
      </c>
      <c r="X347" s="61">
        <f t="shared" si="323"/>
        <v>1</v>
      </c>
      <c r="Y347" s="61">
        <f t="shared" si="318"/>
        <v>0</v>
      </c>
      <c r="Z347" s="48">
        <v>1</v>
      </c>
      <c r="AA347" s="61" t="s">
        <v>0</v>
      </c>
      <c r="AB347" s="62" t="str">
        <f t="shared" si="369"/>
        <v xml:space="preserve">EvapIndirDirect - Indirect-direct evaporative cooling system        </v>
      </c>
    </row>
    <row r="348" spans="1:30" x14ac:dyDescent="0.25">
      <c r="C348" s="61">
        <f t="shared" ref="C348:D348" si="383">C347</f>
        <v>2022</v>
      </c>
      <c r="D348" s="6">
        <f t="shared" si="383"/>
        <v>2023</v>
      </c>
      <c r="E348" t="s">
        <v>185</v>
      </c>
      <c r="F348" s="67" t="s">
        <v>154</v>
      </c>
      <c r="G348" s="66" t="s">
        <v>741</v>
      </c>
      <c r="H348" s="66" t="s">
        <v>741</v>
      </c>
      <c r="I348" s="48">
        <v>13</v>
      </c>
      <c r="J348" s="190">
        <f t="shared" si="382"/>
        <v>12.48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 t="shared" si="368"/>
        <v>0</v>
      </c>
      <c r="P348" s="61">
        <f t="shared" si="368"/>
        <v>1</v>
      </c>
      <c r="Q348" s="61">
        <f t="shared" si="368"/>
        <v>0</v>
      </c>
      <c r="R348" s="61">
        <f t="shared" si="368"/>
        <v>0</v>
      </c>
      <c r="S348" s="92">
        <f t="shared" si="368"/>
        <v>0</v>
      </c>
      <c r="T348" s="75" t="str">
        <f t="shared" si="368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si="380"/>
        <v>1</v>
      </c>
      <c r="X348" s="61">
        <f t="shared" si="323"/>
        <v>1</v>
      </c>
      <c r="Y348" s="61">
        <f t="shared" si="318"/>
        <v>0</v>
      </c>
      <c r="Z348" s="48">
        <v>1</v>
      </c>
      <c r="AA348" s="61" t="s">
        <v>0</v>
      </c>
      <c r="AB348" s="62" t="str">
        <f t="shared" si="369"/>
        <v xml:space="preserve">EvapIndirect - Indirect evaporative cooling system                  </v>
      </c>
    </row>
    <row r="349" spans="1:30" x14ac:dyDescent="0.25">
      <c r="C349" s="61">
        <f t="shared" ref="C349:D349" si="384">C348</f>
        <v>2022</v>
      </c>
      <c r="D349" s="6">
        <f t="shared" si="384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 t="shared" si="368"/>
        <v>1</v>
      </c>
      <c r="P349" s="61">
        <f t="shared" si="368"/>
        <v>1</v>
      </c>
      <c r="Q349" s="61">
        <f t="shared" si="368"/>
        <v>0</v>
      </c>
      <c r="R349" s="61">
        <f t="shared" si="368"/>
        <v>1</v>
      </c>
      <c r="S349" s="92">
        <f t="shared" si="368"/>
        <v>0</v>
      </c>
      <c r="T349" s="75" t="str">
        <f t="shared" si="368"/>
        <v xml:space="preserve">SplitAirCond     </v>
      </c>
      <c r="U349" s="72">
        <f t="shared" si="316"/>
        <v>1</v>
      </c>
      <c r="V349" s="61">
        <f t="shared" si="317"/>
        <v>1</v>
      </c>
      <c r="W349" s="61">
        <f t="shared" si="380"/>
        <v>1</v>
      </c>
      <c r="X349" s="61">
        <f t="shared" si="323"/>
        <v>1</v>
      </c>
      <c r="Y349" s="61">
        <f t="shared" si="318"/>
        <v>0</v>
      </c>
      <c r="Z349" s="48">
        <v>1</v>
      </c>
      <c r="AA349" s="61" t="s">
        <v>0</v>
      </c>
      <c r="AB349" s="62" t="str">
        <f t="shared" si="369"/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85">C349</f>
        <v>2022</v>
      </c>
      <c r="D350" s="6">
        <f t="shared" si="385"/>
        <v>2023</v>
      </c>
      <c r="E350" s="24" t="s">
        <v>186</v>
      </c>
      <c r="F350" s="67" t="s">
        <v>154</v>
      </c>
      <c r="G350" s="66" t="s">
        <v>741</v>
      </c>
      <c r="H350" s="66" t="s">
        <v>741</v>
      </c>
      <c r="I350" s="11">
        <v>0</v>
      </c>
      <c r="J350" s="11">
        <v>0</v>
      </c>
      <c r="K350" s="11">
        <v>1</v>
      </c>
      <c r="L350" s="66" t="s">
        <v>720</v>
      </c>
      <c r="M350" s="66" t="s">
        <v>188</v>
      </c>
      <c r="N350" s="66" t="s">
        <v>189</v>
      </c>
      <c r="O350" s="72">
        <f t="shared" si="368"/>
        <v>0</v>
      </c>
      <c r="P350" s="61">
        <f t="shared" si="368"/>
        <v>1</v>
      </c>
      <c r="Q350" s="61">
        <f t="shared" si="368"/>
        <v>0</v>
      </c>
      <c r="R350" s="61">
        <f t="shared" si="368"/>
        <v>1</v>
      </c>
      <c r="S350" s="92">
        <f t="shared" si="368"/>
        <v>0</v>
      </c>
      <c r="T350" s="75" t="str">
        <f t="shared" si="368"/>
        <v>N/A</v>
      </c>
      <c r="U350" s="72">
        <f t="shared" si="316"/>
        <v>0</v>
      </c>
      <c r="V350" s="61">
        <f t="shared" si="317"/>
        <v>0</v>
      </c>
      <c r="W350" s="61">
        <f t="shared" si="380"/>
        <v>0</v>
      </c>
      <c r="X350" s="61">
        <f t="shared" si="323"/>
        <v>0</v>
      </c>
      <c r="Y350" s="61">
        <f t="shared" si="318"/>
        <v>0</v>
      </c>
      <c r="Z350" s="48">
        <v>1</v>
      </c>
      <c r="AA350" s="61" t="s">
        <v>0</v>
      </c>
      <c r="AB350" s="62" t="str">
        <f t="shared" si="369"/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86">C350</f>
        <v>2022</v>
      </c>
      <c r="D351" s="6">
        <f t="shared" si="386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720</v>
      </c>
      <c r="M351" s="66" t="s">
        <v>188</v>
      </c>
      <c r="N351" s="66" t="s">
        <v>189</v>
      </c>
      <c r="O351" s="72">
        <f t="shared" ref="O351:T351" si="387">O310</f>
        <v>0</v>
      </c>
      <c r="P351" s="61">
        <f t="shared" si="387"/>
        <v>1</v>
      </c>
      <c r="Q351" s="61">
        <f t="shared" si="387"/>
        <v>0</v>
      </c>
      <c r="R351" s="61">
        <f t="shared" si="387"/>
        <v>1</v>
      </c>
      <c r="S351" s="92">
        <f t="shared" si="387"/>
        <v>0</v>
      </c>
      <c r="T351" s="75" t="str">
        <f t="shared" si="387"/>
        <v>N/A</v>
      </c>
      <c r="U351" s="72">
        <f t="shared" si="316"/>
        <v>0</v>
      </c>
      <c r="V351" s="61">
        <f t="shared" si="317"/>
        <v>0</v>
      </c>
      <c r="W351" s="61">
        <f t="shared" si="380"/>
        <v>0</v>
      </c>
      <c r="X351" s="61">
        <f t="shared" si="323"/>
        <v>0</v>
      </c>
      <c r="Y351" s="61">
        <f t="shared" si="318"/>
        <v>0</v>
      </c>
      <c r="Z351" s="48">
        <v>1</v>
      </c>
      <c r="AA351" s="61" t="s">
        <v>0</v>
      </c>
      <c r="AB351" s="62" t="str">
        <f t="shared" si="369"/>
        <v xml:space="preserve">IceSAC - Ice storage air conditioning system                        </v>
      </c>
    </row>
    <row r="352" spans="1:30" x14ac:dyDescent="0.25">
      <c r="A352" t="s">
        <v>772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741</v>
      </c>
      <c r="H353" s="66" t="s">
        <v>741</v>
      </c>
      <c r="I353" s="66" t="s">
        <v>155</v>
      </c>
      <c r="J353" s="66" t="s">
        <v>742</v>
      </c>
      <c r="K353" s="66" t="s">
        <v>742</v>
      </c>
      <c r="L353" s="66" t="s">
        <v>720</v>
      </c>
      <c r="M353" s="66" t="s">
        <v>188</v>
      </c>
      <c r="N353" s="66" t="s">
        <v>189</v>
      </c>
      <c r="O353" s="72">
        <f t="shared" ref="O353:T353" si="388">O312</f>
        <v>1</v>
      </c>
      <c r="P353" s="61">
        <f t="shared" si="388"/>
        <v>-1</v>
      </c>
      <c r="Q353" s="61">
        <f t="shared" si="388"/>
        <v>0</v>
      </c>
      <c r="R353" s="61">
        <f t="shared" si="388"/>
        <v>0</v>
      </c>
      <c r="S353" s="92">
        <f t="shared" si="388"/>
        <v>0</v>
      </c>
      <c r="T353" s="75" t="str">
        <f t="shared" si="388"/>
        <v xml:space="preserve">SplitAirCond     </v>
      </c>
      <c r="U353" s="72">
        <f t="shared" ref="U353:U392" si="389">IF(AND(ISNUMBER(F353), F353&gt;0), 1, 0)</f>
        <v>0</v>
      </c>
      <c r="V353" s="61">
        <f t="shared" ref="V353:V392" si="390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91">IF(AND(ISNUMBER(L353), L353&gt;0), 1, 0)</f>
        <v>0</v>
      </c>
      <c r="Z353" s="48">
        <v>0</v>
      </c>
      <c r="AA353" s="61" t="s">
        <v>0</v>
      </c>
      <c r="AB353" s="62" t="str">
        <f t="shared" ref="AB353:AB392" si="392"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720</v>
      </c>
      <c r="M354" s="66" t="s">
        <v>188</v>
      </c>
      <c r="N354" s="66" t="s">
        <v>189</v>
      </c>
      <c r="O354" s="72">
        <f t="shared" ref="O354:T354" si="393">O313</f>
        <v>1</v>
      </c>
      <c r="P354" s="61">
        <f t="shared" si="393"/>
        <v>1</v>
      </c>
      <c r="Q354" s="61">
        <f t="shared" si="393"/>
        <v>0</v>
      </c>
      <c r="R354" s="61">
        <f t="shared" si="393"/>
        <v>1</v>
      </c>
      <c r="S354" s="92">
        <f t="shared" si="393"/>
        <v>0</v>
      </c>
      <c r="T354" s="75" t="str">
        <f t="shared" si="393"/>
        <v xml:space="preserve">SplitAirCond     </v>
      </c>
      <c r="U354" s="72">
        <f t="shared" si="389"/>
        <v>1</v>
      </c>
      <c r="V354" s="61">
        <f t="shared" si="390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91"/>
        <v>0</v>
      </c>
      <c r="Z354" s="48">
        <v>1</v>
      </c>
      <c r="AA354" s="61" t="s">
        <v>0</v>
      </c>
      <c r="AB354" s="62" t="str">
        <f t="shared" si="392"/>
        <v xml:space="preserve">SplitAirCond - Split air conditioning system                        </v>
      </c>
    </row>
    <row r="355" spans="3:28" x14ac:dyDescent="0.25">
      <c r="C355" s="61">
        <f t="shared" ref="C355:D355" si="394">C354</f>
        <v>2025</v>
      </c>
      <c r="D355" s="6">
        <f t="shared" si="394"/>
        <v>2026</v>
      </c>
      <c r="E355" s="177" t="s">
        <v>705</v>
      </c>
      <c r="F355" s="67" t="s">
        <v>154</v>
      </c>
      <c r="G355" s="66" t="s">
        <v>741</v>
      </c>
      <c r="H355" s="66" t="s">
        <v>741</v>
      </c>
      <c r="I355" s="53">
        <v>9.5</v>
      </c>
      <c r="J355" s="191">
        <f>I355*0.96</f>
        <v>9.1199999999999992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95">O314</f>
        <v>1</v>
      </c>
      <c r="P355" s="61">
        <f t="shared" si="395"/>
        <v>0</v>
      </c>
      <c r="Q355" s="61">
        <f t="shared" si="395"/>
        <v>0</v>
      </c>
      <c r="R355" s="61">
        <f t="shared" si="395"/>
        <v>0</v>
      </c>
      <c r="S355" s="92">
        <f t="shared" si="395"/>
        <v>0</v>
      </c>
      <c r="T355" s="75" t="str">
        <f t="shared" si="395"/>
        <v xml:space="preserve">SplitAirCond     </v>
      </c>
      <c r="U355" s="72">
        <f t="shared" si="389"/>
        <v>0</v>
      </c>
      <c r="V355" s="61">
        <f t="shared" si="390"/>
        <v>0</v>
      </c>
      <c r="W355" s="61">
        <f t="shared" ref="W355:W365" si="396">IF(AND(ISNUMBER(I355), I355&gt;0), 1, 0)</f>
        <v>1</v>
      </c>
      <c r="X355" s="61">
        <f t="shared" ref="X355:X392" si="397">IF(AND(ISNUMBER(J355), J355&gt;0), 1, 0)</f>
        <v>1</v>
      </c>
      <c r="Y355" s="61">
        <f t="shared" si="391"/>
        <v>0</v>
      </c>
      <c r="Z355" s="48">
        <v>1</v>
      </c>
      <c r="AA355" s="61" t="s">
        <v>0</v>
      </c>
      <c r="AB355" s="62" t="str">
        <f t="shared" si="392"/>
        <v>PkgTermAirCond - Packaged terminal air conditioner (PTAC)</v>
      </c>
    </row>
    <row r="356" spans="3:28" x14ac:dyDescent="0.25">
      <c r="C356" s="61">
        <f t="shared" ref="C356:D356" si="398">C355</f>
        <v>2025</v>
      </c>
      <c r="D356" s="6">
        <f t="shared" si="398"/>
        <v>2026</v>
      </c>
      <c r="E356" s="177" t="s">
        <v>706</v>
      </c>
      <c r="F356" s="67" t="s">
        <v>154</v>
      </c>
      <c r="G356" s="66" t="s">
        <v>741</v>
      </c>
      <c r="H356" s="66" t="s">
        <v>741</v>
      </c>
      <c r="I356" s="189">
        <v>11</v>
      </c>
      <c r="J356" s="189">
        <v>10.6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99">O315</f>
        <v>1</v>
      </c>
      <c r="P356" s="61">
        <f t="shared" si="399"/>
        <v>1</v>
      </c>
      <c r="Q356" s="61">
        <f t="shared" si="399"/>
        <v>0</v>
      </c>
      <c r="R356" s="61">
        <f t="shared" si="399"/>
        <v>0</v>
      </c>
      <c r="S356" s="92">
        <f t="shared" si="399"/>
        <v>0</v>
      </c>
      <c r="T356" s="75" t="str">
        <f t="shared" si="399"/>
        <v xml:space="preserve">SplitAirCond     </v>
      </c>
      <c r="U356" s="72">
        <f t="shared" si="389"/>
        <v>0</v>
      </c>
      <c r="V356" s="61">
        <f t="shared" si="390"/>
        <v>0</v>
      </c>
      <c r="W356" s="61">
        <f t="shared" si="396"/>
        <v>1</v>
      </c>
      <c r="X356" s="61">
        <f t="shared" si="397"/>
        <v>1</v>
      </c>
      <c r="Y356" s="61">
        <f t="shared" si="391"/>
        <v>0</v>
      </c>
      <c r="Z356" s="48">
        <v>1</v>
      </c>
      <c r="AA356" s="61" t="s">
        <v>0</v>
      </c>
      <c r="AB356" s="62" t="str">
        <f t="shared" si="392"/>
        <v>SglPkgVertAirCond - Single package vertical A/C system</v>
      </c>
    </row>
    <row r="357" spans="3:28" x14ac:dyDescent="0.25">
      <c r="C357" s="61">
        <f t="shared" ref="C357:D357" si="400">C356</f>
        <v>2025</v>
      </c>
      <c r="D357" s="6">
        <f t="shared" si="400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ref="O357:T357" si="401">O316</f>
        <v>1</v>
      </c>
      <c r="P357" s="61">
        <f t="shared" si="401"/>
        <v>1</v>
      </c>
      <c r="Q357" s="61">
        <f t="shared" si="401"/>
        <v>0</v>
      </c>
      <c r="R357" s="61">
        <f t="shared" si="401"/>
        <v>1</v>
      </c>
      <c r="S357" s="92">
        <f t="shared" si="401"/>
        <v>0</v>
      </c>
      <c r="T357" s="75" t="str">
        <f t="shared" si="401"/>
        <v xml:space="preserve">SplitAirCond     </v>
      </c>
      <c r="U357" s="72">
        <f t="shared" si="389"/>
        <v>1</v>
      </c>
      <c r="V357" s="61">
        <f t="shared" si="390"/>
        <v>1</v>
      </c>
      <c r="W357" s="61">
        <f t="shared" si="396"/>
        <v>1</v>
      </c>
      <c r="X357" s="61">
        <f t="shared" si="397"/>
        <v>1</v>
      </c>
      <c r="Y357" s="61">
        <f t="shared" si="391"/>
        <v>0</v>
      </c>
      <c r="Z357" s="48">
        <v>1</v>
      </c>
      <c r="AA357" s="61" t="s">
        <v>0</v>
      </c>
      <c r="AB357" s="62" t="str">
        <f t="shared" si="392"/>
        <v xml:space="preserve">PkgAirCond - Central packaged A/C system (&lt; 65 kBtuh)               </v>
      </c>
    </row>
    <row r="358" spans="3:28" x14ac:dyDescent="0.25">
      <c r="C358" s="61">
        <f t="shared" ref="C358:D358" si="402">C357</f>
        <v>2025</v>
      </c>
      <c r="D358" s="6">
        <f t="shared" si="402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720</v>
      </c>
      <c r="M358" s="66" t="s">
        <v>188</v>
      </c>
      <c r="N358" s="66" t="s">
        <v>189</v>
      </c>
      <c r="O358" s="72">
        <f t="shared" ref="O358:T358" si="403">O317</f>
        <v>0</v>
      </c>
      <c r="P358" s="61">
        <f t="shared" si="403"/>
        <v>1</v>
      </c>
      <c r="Q358" s="61">
        <f t="shared" si="403"/>
        <v>0</v>
      </c>
      <c r="R358" s="61">
        <f t="shared" si="403"/>
        <v>1</v>
      </c>
      <c r="S358" s="92">
        <f t="shared" si="403"/>
        <v>0</v>
      </c>
      <c r="T358" s="75" t="str">
        <f t="shared" si="403"/>
        <v xml:space="preserve">SplitAirCond     </v>
      </c>
      <c r="U358" s="72">
        <f t="shared" si="389"/>
        <v>1</v>
      </c>
      <c r="V358" s="61">
        <f t="shared" si="390"/>
        <v>1</v>
      </c>
      <c r="W358" s="61">
        <f t="shared" si="396"/>
        <v>0</v>
      </c>
      <c r="X358" s="61">
        <f t="shared" si="397"/>
        <v>0</v>
      </c>
      <c r="Y358" s="61">
        <f t="shared" si="391"/>
        <v>0</v>
      </c>
      <c r="Z358" s="48">
        <v>1</v>
      </c>
      <c r="AA358" s="61" t="s">
        <v>0</v>
      </c>
      <c r="AB358" s="62" t="str">
        <f t="shared" si="392"/>
        <v xml:space="preserve">LrgPkgAirCond - Large packaged A/C system (&gt;= 65 kBtuh)             </v>
      </c>
    </row>
    <row r="359" spans="3:28" x14ac:dyDescent="0.25">
      <c r="C359" s="61">
        <f t="shared" ref="C359:D359" si="404">C358</f>
        <v>2025</v>
      </c>
      <c r="D359" s="6">
        <f t="shared" si="404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405">O318</f>
        <v>1</v>
      </c>
      <c r="P359" s="61">
        <f t="shared" si="405"/>
        <v>1</v>
      </c>
      <c r="Q359" s="61">
        <f t="shared" si="405"/>
        <v>0</v>
      </c>
      <c r="R359" s="61">
        <f t="shared" si="405"/>
        <v>1</v>
      </c>
      <c r="S359" s="92">
        <f t="shared" si="405"/>
        <v>0</v>
      </c>
      <c r="T359" s="75" t="str">
        <f t="shared" si="405"/>
        <v xml:space="preserve">SplitAirCond     </v>
      </c>
      <c r="U359" s="72">
        <f t="shared" si="389"/>
        <v>1</v>
      </c>
      <c r="V359" s="61">
        <f t="shared" si="390"/>
        <v>1</v>
      </c>
      <c r="W359" s="61">
        <f t="shared" si="396"/>
        <v>1</v>
      </c>
      <c r="X359" s="61">
        <f t="shared" si="397"/>
        <v>1</v>
      </c>
      <c r="Y359" s="61">
        <f t="shared" si="391"/>
        <v>0</v>
      </c>
      <c r="Z359" s="48">
        <v>1</v>
      </c>
      <c r="AA359" s="61" t="s">
        <v>0</v>
      </c>
      <c r="AB359" s="62" t="str">
        <f t="shared" si="392"/>
        <v xml:space="preserve">SDHVSplitAirCond - Small duct, high velocity, split A/C system                        </v>
      </c>
    </row>
    <row r="360" spans="3:28" x14ac:dyDescent="0.25">
      <c r="C360" s="61">
        <f t="shared" ref="C360:D360" si="406">C359</f>
        <v>2025</v>
      </c>
      <c r="D360" s="6">
        <f t="shared" si="406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407">O319</f>
        <v>1</v>
      </c>
      <c r="P360" s="61">
        <f t="shared" si="407"/>
        <v>0</v>
      </c>
      <c r="Q360" s="61">
        <f t="shared" si="407"/>
        <v>0</v>
      </c>
      <c r="R360" s="61">
        <f t="shared" si="407"/>
        <v>1</v>
      </c>
      <c r="S360" s="92">
        <f t="shared" si="407"/>
        <v>1</v>
      </c>
      <c r="T360" s="75" t="str">
        <f t="shared" si="407"/>
        <v xml:space="preserve">SplitAirCond     </v>
      </c>
      <c r="U360" s="72">
        <f t="shared" si="389"/>
        <v>1</v>
      </c>
      <c r="V360" s="61">
        <f t="shared" si="390"/>
        <v>1</v>
      </c>
      <c r="W360" s="61">
        <f t="shared" si="396"/>
        <v>1</v>
      </c>
      <c r="X360" s="61">
        <f t="shared" si="397"/>
        <v>1</v>
      </c>
      <c r="Y360" s="61">
        <f t="shared" si="391"/>
        <v>0</v>
      </c>
      <c r="Z360" s="48">
        <v>1</v>
      </c>
      <c r="AA360" s="61" t="s">
        <v>0</v>
      </c>
      <c r="AB360" s="62" t="str">
        <f t="shared" si="392"/>
        <v>DuctlessMiniSplitAirCond – Ductless mini-split A/C system</v>
      </c>
    </row>
    <row r="361" spans="3:28" x14ac:dyDescent="0.25">
      <c r="C361" s="61">
        <f t="shared" ref="C361:D361" si="408">C360</f>
        <v>2025</v>
      </c>
      <c r="D361" s="6">
        <f t="shared" si="408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409">O320</f>
        <v>1</v>
      </c>
      <c r="P361" s="61">
        <f t="shared" si="409"/>
        <v>0</v>
      </c>
      <c r="Q361" s="61">
        <f t="shared" si="409"/>
        <v>0</v>
      </c>
      <c r="R361" s="61">
        <f t="shared" si="409"/>
        <v>1</v>
      </c>
      <c r="S361" s="92">
        <f t="shared" si="409"/>
        <v>1</v>
      </c>
      <c r="T361" s="75" t="str">
        <f t="shared" si="409"/>
        <v xml:space="preserve">SplitAirCond     </v>
      </c>
      <c r="U361" s="72">
        <f t="shared" si="389"/>
        <v>1</v>
      </c>
      <c r="V361" s="61">
        <f t="shared" si="390"/>
        <v>1</v>
      </c>
      <c r="W361" s="61">
        <f t="shared" si="396"/>
        <v>1</v>
      </c>
      <c r="X361" s="61">
        <f t="shared" si="397"/>
        <v>1</v>
      </c>
      <c r="Y361" s="61">
        <f t="shared" si="391"/>
        <v>0</v>
      </c>
      <c r="Z361" s="48">
        <v>1</v>
      </c>
      <c r="AA361" s="61" t="s">
        <v>0</v>
      </c>
      <c r="AB361" s="62" t="str">
        <f t="shared" si="392"/>
        <v>DuctlessMultiSplitAirCond - Ductless multi-split A/C system</v>
      </c>
    </row>
    <row r="362" spans="3:28" x14ac:dyDescent="0.25">
      <c r="C362" s="61">
        <f t="shared" ref="C362:D362" si="410">C361</f>
        <v>2025</v>
      </c>
      <c r="D362" s="6">
        <f t="shared" si="410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411">O321</f>
        <v>1</v>
      </c>
      <c r="P362" s="61">
        <f t="shared" si="411"/>
        <v>0</v>
      </c>
      <c r="Q362" s="61">
        <f t="shared" si="411"/>
        <v>0</v>
      </c>
      <c r="R362" s="61">
        <f t="shared" si="411"/>
        <v>1</v>
      </c>
      <c r="S362" s="92">
        <f t="shared" si="411"/>
        <v>1</v>
      </c>
      <c r="T362" s="75" t="str">
        <f t="shared" si="411"/>
        <v xml:space="preserve">SplitAirCond     </v>
      </c>
      <c r="U362" s="72">
        <f t="shared" si="389"/>
        <v>1</v>
      </c>
      <c r="V362" s="61">
        <f t="shared" si="390"/>
        <v>1</v>
      </c>
      <c r="W362" s="61">
        <f t="shared" si="396"/>
        <v>1</v>
      </c>
      <c r="X362" s="61">
        <f t="shared" si="397"/>
        <v>1</v>
      </c>
      <c r="Y362" s="61">
        <f t="shared" si="391"/>
        <v>0</v>
      </c>
      <c r="Z362" s="48">
        <v>1</v>
      </c>
      <c r="AA362" s="61" t="s">
        <v>0</v>
      </c>
      <c r="AB362" s="62" t="str">
        <f t="shared" si="392"/>
        <v>DuctlessVRFAirCond - Ductless variable refrigerant flow (VRF) A/C system</v>
      </c>
    </row>
    <row r="363" spans="3:28" x14ac:dyDescent="0.25">
      <c r="C363" s="61">
        <f t="shared" ref="C363:D363" si="412">C362</f>
        <v>2025</v>
      </c>
      <c r="D363" s="6">
        <f t="shared" si="412"/>
        <v>2026</v>
      </c>
      <c r="E363" s="177" t="s">
        <v>707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413">O322</f>
        <v>1</v>
      </c>
      <c r="P363" s="61">
        <f t="shared" si="413"/>
        <v>1</v>
      </c>
      <c r="Q363" s="61">
        <f t="shared" si="413"/>
        <v>0</v>
      </c>
      <c r="R363" s="61">
        <f t="shared" si="413"/>
        <v>1</v>
      </c>
      <c r="S363" s="92">
        <f t="shared" si="413"/>
        <v>1</v>
      </c>
      <c r="T363" s="75" t="str">
        <f t="shared" si="413"/>
        <v xml:space="preserve">SplitAirCond     </v>
      </c>
      <c r="U363" s="72">
        <f t="shared" si="389"/>
        <v>1</v>
      </c>
      <c r="V363" s="61">
        <f t="shared" si="390"/>
        <v>1</v>
      </c>
      <c r="W363" s="61">
        <f t="shared" si="396"/>
        <v>1</v>
      </c>
      <c r="X363" s="61">
        <f t="shared" si="397"/>
        <v>1</v>
      </c>
      <c r="Y363" s="61">
        <f t="shared" si="391"/>
        <v>0</v>
      </c>
      <c r="Z363" s="48">
        <v>1</v>
      </c>
      <c r="AA363" s="61" t="s">
        <v>0</v>
      </c>
      <c r="AB363" s="62" t="str">
        <f t="shared" si="392"/>
        <v>DuctedMiniSplitAirCond - Ducted mini-split A/C system</v>
      </c>
    </row>
    <row r="364" spans="3:28" x14ac:dyDescent="0.25">
      <c r="C364" s="61">
        <f t="shared" ref="C364:D364" si="414">C363</f>
        <v>2025</v>
      </c>
      <c r="D364" s="6">
        <f t="shared" si="414"/>
        <v>2026</v>
      </c>
      <c r="E364" s="177" t="s">
        <v>708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415">O323</f>
        <v>1</v>
      </c>
      <c r="P364" s="61">
        <f t="shared" si="415"/>
        <v>1</v>
      </c>
      <c r="Q364" s="61">
        <f t="shared" si="415"/>
        <v>0</v>
      </c>
      <c r="R364" s="61">
        <f t="shared" si="415"/>
        <v>1</v>
      </c>
      <c r="S364" s="92">
        <f t="shared" si="415"/>
        <v>1</v>
      </c>
      <c r="T364" s="75" t="str">
        <f t="shared" si="415"/>
        <v xml:space="preserve">SplitAirCond     </v>
      </c>
      <c r="U364" s="72">
        <f t="shared" si="389"/>
        <v>1</v>
      </c>
      <c r="V364" s="61">
        <f t="shared" si="390"/>
        <v>1</v>
      </c>
      <c r="W364" s="61">
        <f t="shared" si="396"/>
        <v>1</v>
      </c>
      <c r="X364" s="61">
        <f t="shared" si="397"/>
        <v>1</v>
      </c>
      <c r="Y364" s="61">
        <f t="shared" si="391"/>
        <v>0</v>
      </c>
      <c r="Z364" s="48">
        <v>1</v>
      </c>
      <c r="AA364" s="61" t="s">
        <v>0</v>
      </c>
      <c r="AB364" s="62" t="str">
        <f t="shared" si="392"/>
        <v>DuctedMultiSplitAirCond - Ducted multi-split A/C system</v>
      </c>
    </row>
    <row r="365" spans="3:28" x14ac:dyDescent="0.25">
      <c r="C365" s="61">
        <f t="shared" ref="C365:D365" si="416">C364</f>
        <v>2025</v>
      </c>
      <c r="D365" s="6">
        <f t="shared" si="416"/>
        <v>2026</v>
      </c>
      <c r="E365" s="177" t="s">
        <v>709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417">O324</f>
        <v>1</v>
      </c>
      <c r="P365" s="61">
        <f t="shared" si="417"/>
        <v>1</v>
      </c>
      <c r="Q365" s="61">
        <f t="shared" si="417"/>
        <v>0</v>
      </c>
      <c r="R365" s="61">
        <f t="shared" si="417"/>
        <v>1</v>
      </c>
      <c r="S365" s="92">
        <f t="shared" si="417"/>
        <v>1</v>
      </c>
      <c r="T365" s="75" t="str">
        <f t="shared" si="417"/>
        <v xml:space="preserve">SplitAirCond     </v>
      </c>
      <c r="U365" s="72">
        <f t="shared" si="389"/>
        <v>1</v>
      </c>
      <c r="V365" s="61">
        <f t="shared" si="390"/>
        <v>1</v>
      </c>
      <c r="W365" s="61">
        <f t="shared" si="396"/>
        <v>1</v>
      </c>
      <c r="X365" s="61">
        <f t="shared" si="397"/>
        <v>1</v>
      </c>
      <c r="Y365" s="61">
        <f t="shared" si="391"/>
        <v>0</v>
      </c>
      <c r="Z365" s="48">
        <v>1</v>
      </c>
      <c r="AA365" s="61" t="s">
        <v>0</v>
      </c>
      <c r="AB365" s="62" t="str">
        <f t="shared" si="392"/>
        <v>Ducted+DuctlessMultiSplitAirCond - Ducted+ductless multi-split A/C system</v>
      </c>
    </row>
    <row r="366" spans="3:28" x14ac:dyDescent="0.25">
      <c r="C366" s="61">
        <f t="shared" ref="C366:D366" si="418">C365</f>
        <v>2025</v>
      </c>
      <c r="D366" s="6">
        <f t="shared" si="418"/>
        <v>2026</v>
      </c>
      <c r="E366" t="s">
        <v>177</v>
      </c>
      <c r="F366" s="67" t="s">
        <v>154</v>
      </c>
      <c r="G366" s="66" t="s">
        <v>741</v>
      </c>
      <c r="H366" s="66" t="s">
        <v>741</v>
      </c>
      <c r="I366" s="66" t="s">
        <v>155</v>
      </c>
      <c r="J366" s="66" t="s">
        <v>742</v>
      </c>
      <c r="K366" s="66" t="s">
        <v>742</v>
      </c>
      <c r="L366" s="10">
        <v>9</v>
      </c>
      <c r="M366" s="66" t="s">
        <v>188</v>
      </c>
      <c r="N366" s="66" t="s">
        <v>189</v>
      </c>
      <c r="O366" s="72">
        <f t="shared" ref="O366:T366" si="419">O325</f>
        <v>1</v>
      </c>
      <c r="P366" s="61">
        <f t="shared" si="419"/>
        <v>0</v>
      </c>
      <c r="Q366" s="61">
        <f t="shared" si="419"/>
        <v>0</v>
      </c>
      <c r="R366" s="61">
        <f t="shared" si="419"/>
        <v>0</v>
      </c>
      <c r="S366" s="92">
        <f t="shared" si="419"/>
        <v>1</v>
      </c>
      <c r="T366" s="75" t="str">
        <f t="shared" si="419"/>
        <v xml:space="preserve">SplitAirCond     </v>
      </c>
      <c r="U366" s="72">
        <f t="shared" si="389"/>
        <v>0</v>
      </c>
      <c r="V366" s="61">
        <f t="shared" si="390"/>
        <v>0</v>
      </c>
      <c r="W366" s="61">
        <f>IF(AND(ISNUMBER(I366), I366&gt;0), 1, 0)</f>
        <v>0</v>
      </c>
      <c r="X366" s="61">
        <f t="shared" si="397"/>
        <v>0</v>
      </c>
      <c r="Y366" s="61">
        <f t="shared" si="391"/>
        <v>1</v>
      </c>
      <c r="Z366" s="48">
        <v>0</v>
      </c>
      <c r="AA366" s="61" t="s">
        <v>0</v>
      </c>
      <c r="AB366" s="62" t="str">
        <f t="shared" si="392"/>
        <v xml:space="preserve">RoomAirCond - Non-central room A/C system                           </v>
      </c>
    </row>
    <row r="367" spans="3:28" x14ac:dyDescent="0.25">
      <c r="C367" s="61">
        <f t="shared" ref="C367:D367" si="420">C366</f>
        <v>2025</v>
      </c>
      <c r="D367" s="6">
        <f t="shared" si="420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21">O326</f>
        <v>1</v>
      </c>
      <c r="P367" s="61">
        <f t="shared" si="421"/>
        <v>1</v>
      </c>
      <c r="Q367" s="61">
        <f t="shared" si="421"/>
        <v>1</v>
      </c>
      <c r="R367" s="61">
        <f t="shared" si="421"/>
        <v>1</v>
      </c>
      <c r="S367" s="92">
        <f t="shared" si="421"/>
        <v>0</v>
      </c>
      <c r="T367" s="75" t="str">
        <f t="shared" si="421"/>
        <v xml:space="preserve">SplitHeatPump    </v>
      </c>
      <c r="U367" s="72">
        <f t="shared" si="389"/>
        <v>1</v>
      </c>
      <c r="V367" s="61">
        <f t="shared" si="390"/>
        <v>1</v>
      </c>
      <c r="W367" s="61">
        <f>IF(AND(ISNUMBER(I367), I367&gt;0), 1, 0)</f>
        <v>1</v>
      </c>
      <c r="X367" s="61">
        <f t="shared" si="397"/>
        <v>1</v>
      </c>
      <c r="Y367" s="61">
        <f t="shared" si="391"/>
        <v>0</v>
      </c>
      <c r="Z367" s="48">
        <v>1</v>
      </c>
      <c r="AA367" s="61" t="s">
        <v>0</v>
      </c>
      <c r="AB367" s="62" t="str">
        <f t="shared" si="392"/>
        <v xml:space="preserve">SplitHeatPump - Split heat pump system                              </v>
      </c>
    </row>
    <row r="368" spans="3:28" x14ac:dyDescent="0.25">
      <c r="C368" s="61">
        <f t="shared" ref="C368:D368" si="422">C367</f>
        <v>2025</v>
      </c>
      <c r="D368" s="6">
        <f t="shared" si="422"/>
        <v>2026</v>
      </c>
      <c r="E368" s="177" t="s">
        <v>690</v>
      </c>
      <c r="F368" s="67" t="s">
        <v>154</v>
      </c>
      <c r="G368" s="66" t="s">
        <v>741</v>
      </c>
      <c r="H368" s="66" t="s">
        <v>741</v>
      </c>
      <c r="I368" s="53">
        <v>9.5</v>
      </c>
      <c r="J368" s="191">
        <f>I368*0.96</f>
        <v>9.1199999999999992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23">O327</f>
        <v>1</v>
      </c>
      <c r="P368" s="61">
        <f t="shared" si="423"/>
        <v>0</v>
      </c>
      <c r="Q368" s="61">
        <f t="shared" si="423"/>
        <v>1</v>
      </c>
      <c r="R368" s="61">
        <f t="shared" si="423"/>
        <v>0</v>
      </c>
      <c r="S368" s="92">
        <f t="shared" si="423"/>
        <v>0</v>
      </c>
      <c r="T368" s="75" t="str">
        <f t="shared" si="423"/>
        <v xml:space="preserve">SplitHeatPump    </v>
      </c>
      <c r="U368" s="72">
        <f t="shared" si="389"/>
        <v>0</v>
      </c>
      <c r="V368" s="61">
        <f t="shared" si="390"/>
        <v>0</v>
      </c>
      <c r="W368" s="61">
        <f t="shared" ref="W368:W392" si="424">IF(AND(ISNUMBER(I368), I368&gt;0), 1, 0)</f>
        <v>1</v>
      </c>
      <c r="X368" s="61">
        <f t="shared" si="397"/>
        <v>1</v>
      </c>
      <c r="Y368" s="61">
        <f t="shared" si="391"/>
        <v>0</v>
      </c>
      <c r="Z368" s="48">
        <v>1</v>
      </c>
      <c r="AA368" s="61" t="s">
        <v>0</v>
      </c>
      <c r="AB368" s="62" t="str">
        <f t="shared" si="392"/>
        <v>PkgTermHeatPump - Packaged terminal heat pump (PTHP)</v>
      </c>
    </row>
    <row r="369" spans="1:28" x14ac:dyDescent="0.25">
      <c r="C369" s="61">
        <f t="shared" ref="C369:D369" si="425">C368</f>
        <v>2025</v>
      </c>
      <c r="D369" s="6">
        <f t="shared" si="425"/>
        <v>2026</v>
      </c>
      <c r="E369" s="177" t="s">
        <v>691</v>
      </c>
      <c r="F369" s="67" t="s">
        <v>154</v>
      </c>
      <c r="G369" s="66" t="s">
        <v>741</v>
      </c>
      <c r="H369" s="66" t="s">
        <v>741</v>
      </c>
      <c r="I369" s="53">
        <v>11</v>
      </c>
      <c r="J369" s="191">
        <f>I369*0.96</f>
        <v>10.559999999999999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26">O328</f>
        <v>1</v>
      </c>
      <c r="P369" s="61">
        <f t="shared" si="426"/>
        <v>1</v>
      </c>
      <c r="Q369" s="61">
        <f t="shared" si="426"/>
        <v>1</v>
      </c>
      <c r="R369" s="61">
        <f t="shared" si="426"/>
        <v>0</v>
      </c>
      <c r="S369" s="92">
        <f t="shared" si="426"/>
        <v>0</v>
      </c>
      <c r="T369" s="75" t="str">
        <f t="shared" si="426"/>
        <v xml:space="preserve">SplitHeatPump    </v>
      </c>
      <c r="U369" s="72">
        <f t="shared" si="389"/>
        <v>0</v>
      </c>
      <c r="V369" s="61">
        <f t="shared" si="390"/>
        <v>0</v>
      </c>
      <c r="W369" s="61">
        <f t="shared" si="424"/>
        <v>1</v>
      </c>
      <c r="X369" s="61">
        <f t="shared" si="397"/>
        <v>1</v>
      </c>
      <c r="Y369" s="61">
        <f t="shared" si="391"/>
        <v>0</v>
      </c>
      <c r="Z369" s="48">
        <v>1</v>
      </c>
      <c r="AA369" s="61" t="s">
        <v>0</v>
      </c>
      <c r="AB369" s="62" t="str">
        <f t="shared" si="392"/>
        <v>SglPkgVertHeatPump - Single package vertical heat pump</v>
      </c>
    </row>
    <row r="370" spans="1:28" x14ac:dyDescent="0.25">
      <c r="C370" s="61">
        <f t="shared" ref="C370:D370" si="427">C369</f>
        <v>2025</v>
      </c>
      <c r="D370" s="6">
        <f t="shared" si="427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28">O329</f>
        <v>1</v>
      </c>
      <c r="P370" s="61">
        <f t="shared" si="428"/>
        <v>1</v>
      </c>
      <c r="Q370" s="61">
        <f t="shared" si="428"/>
        <v>1</v>
      </c>
      <c r="R370" s="61">
        <f t="shared" si="428"/>
        <v>1</v>
      </c>
      <c r="S370" s="92">
        <f t="shared" si="428"/>
        <v>0</v>
      </c>
      <c r="T370" s="75" t="str">
        <f t="shared" si="428"/>
        <v xml:space="preserve">SplitHeatPump    </v>
      </c>
      <c r="U370" s="72">
        <f t="shared" si="389"/>
        <v>1</v>
      </c>
      <c r="V370" s="61">
        <f t="shared" si="390"/>
        <v>1</v>
      </c>
      <c r="W370" s="61">
        <f t="shared" si="424"/>
        <v>1</v>
      </c>
      <c r="X370" s="61">
        <f t="shared" si="397"/>
        <v>1</v>
      </c>
      <c r="Y370" s="61">
        <f t="shared" si="391"/>
        <v>0</v>
      </c>
      <c r="Z370" s="48">
        <v>1</v>
      </c>
      <c r="AA370" s="61" t="s">
        <v>0</v>
      </c>
      <c r="AB370" s="62" t="str">
        <f t="shared" si="392"/>
        <v xml:space="preserve">PkgHeatPump - Central single-packaged heat pump system (&lt; 65 kBtuh) </v>
      </c>
    </row>
    <row r="371" spans="1:28" x14ac:dyDescent="0.25">
      <c r="C371" s="61">
        <f t="shared" ref="C371:D371" si="429">C370</f>
        <v>2025</v>
      </c>
      <c r="D371" s="6">
        <f t="shared" si="429"/>
        <v>2026</v>
      </c>
      <c r="E371" t="s">
        <v>180</v>
      </c>
      <c r="F371" s="67" t="s">
        <v>154</v>
      </c>
      <c r="G371" s="66" t="s">
        <v>741</v>
      </c>
      <c r="H371" s="66" t="s">
        <v>741</v>
      </c>
      <c r="I371" s="11">
        <v>0</v>
      </c>
      <c r="J371" s="11">
        <v>0</v>
      </c>
      <c r="K371" s="11">
        <v>1</v>
      </c>
      <c r="L371" s="66" t="s">
        <v>720</v>
      </c>
      <c r="M371" s="66" t="s">
        <v>188</v>
      </c>
      <c r="N371" s="66" t="s">
        <v>189</v>
      </c>
      <c r="O371" s="72">
        <f t="shared" ref="O371:T371" si="430">O330</f>
        <v>0</v>
      </c>
      <c r="P371" s="61">
        <f t="shared" si="430"/>
        <v>1</v>
      </c>
      <c r="Q371" s="61">
        <f t="shared" si="430"/>
        <v>1</v>
      </c>
      <c r="R371" s="61">
        <f t="shared" si="430"/>
        <v>1</v>
      </c>
      <c r="S371" s="92">
        <f t="shared" si="430"/>
        <v>0</v>
      </c>
      <c r="T371" s="75" t="str">
        <f t="shared" si="430"/>
        <v xml:space="preserve">SplitHeatPump    </v>
      </c>
      <c r="U371" s="72">
        <f t="shared" si="389"/>
        <v>0</v>
      </c>
      <c r="V371" s="61">
        <f t="shared" si="390"/>
        <v>0</v>
      </c>
      <c r="W371" s="61">
        <f t="shared" si="424"/>
        <v>0</v>
      </c>
      <c r="X371" s="61">
        <f t="shared" si="397"/>
        <v>0</v>
      </c>
      <c r="Y371" s="61">
        <f t="shared" si="391"/>
        <v>0</v>
      </c>
      <c r="Z371" s="48">
        <v>1</v>
      </c>
      <c r="AA371" s="61" t="s">
        <v>0</v>
      </c>
      <c r="AB371" s="62" t="str">
        <f t="shared" si="392"/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431">C371</f>
        <v>2025</v>
      </c>
      <c r="D372" s="6">
        <f t="shared" si="431"/>
        <v>2026</v>
      </c>
      <c r="E372" s="24" t="s">
        <v>181</v>
      </c>
      <c r="F372" s="67" t="s">
        <v>154</v>
      </c>
      <c r="G372" s="66" t="s">
        <v>741</v>
      </c>
      <c r="H372" s="66" t="s">
        <v>741</v>
      </c>
      <c r="I372" s="66" t="s">
        <v>155</v>
      </c>
      <c r="J372" s="66" t="s">
        <v>742</v>
      </c>
      <c r="K372" s="66" t="s">
        <v>742</v>
      </c>
      <c r="L372" s="66" t="s">
        <v>720</v>
      </c>
      <c r="M372" s="11">
        <v>0</v>
      </c>
      <c r="N372" s="11">
        <v>0</v>
      </c>
      <c r="O372" s="72">
        <f t="shared" ref="O372:T372" si="432">O331</f>
        <v>0</v>
      </c>
      <c r="P372" s="61">
        <f t="shared" si="432"/>
        <v>1</v>
      </c>
      <c r="Q372" s="61">
        <f t="shared" si="432"/>
        <v>0</v>
      </c>
      <c r="R372" s="61">
        <f t="shared" si="432"/>
        <v>1</v>
      </c>
      <c r="S372" s="92">
        <f t="shared" si="432"/>
        <v>0</v>
      </c>
      <c r="T372" s="75" t="str">
        <f t="shared" si="432"/>
        <v>N/A</v>
      </c>
      <c r="U372" s="72">
        <f t="shared" si="389"/>
        <v>0</v>
      </c>
      <c r="V372" s="61">
        <f t="shared" si="390"/>
        <v>0</v>
      </c>
      <c r="W372" s="61">
        <f t="shared" si="424"/>
        <v>0</v>
      </c>
      <c r="X372" s="61">
        <f t="shared" si="397"/>
        <v>0</v>
      </c>
      <c r="Y372" s="61">
        <f t="shared" si="391"/>
        <v>0</v>
      </c>
      <c r="Z372" s="48">
        <v>1</v>
      </c>
      <c r="AA372" s="61" t="s">
        <v>0</v>
      </c>
      <c r="AB372" s="62" t="str">
        <f t="shared" si="392"/>
        <v xml:space="preserve">GasCooling - Gas absorption cooling                                 </v>
      </c>
    </row>
    <row r="373" spans="1:28" x14ac:dyDescent="0.25">
      <c r="C373" s="61">
        <f t="shared" ref="C373:D373" si="433">C372</f>
        <v>2025</v>
      </c>
      <c r="D373" s="6">
        <f t="shared" si="433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ref="O373:T373" si="434">O332</f>
        <v>1</v>
      </c>
      <c r="P373" s="61">
        <f t="shared" si="434"/>
        <v>1</v>
      </c>
      <c r="Q373" s="61">
        <f t="shared" si="434"/>
        <v>1</v>
      </c>
      <c r="R373" s="61">
        <f t="shared" si="434"/>
        <v>1</v>
      </c>
      <c r="S373" s="92">
        <f t="shared" si="434"/>
        <v>0</v>
      </c>
      <c r="T373" s="75" t="str">
        <f t="shared" si="434"/>
        <v xml:space="preserve">SplitHeatPump    </v>
      </c>
      <c r="U373" s="72">
        <f t="shared" si="389"/>
        <v>1</v>
      </c>
      <c r="V373" s="61">
        <f t="shared" si="390"/>
        <v>1</v>
      </c>
      <c r="W373" s="61">
        <f t="shared" si="424"/>
        <v>1</v>
      </c>
      <c r="X373" s="61">
        <f t="shared" si="397"/>
        <v>1</v>
      </c>
      <c r="Y373" s="61">
        <f t="shared" si="391"/>
        <v>0</v>
      </c>
      <c r="Z373" s="48">
        <v>1</v>
      </c>
      <c r="AA373" s="61" t="s">
        <v>0</v>
      </c>
      <c r="AB373" s="62" t="str">
        <f t="shared" si="392"/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435">C373</f>
        <v>2025</v>
      </c>
      <c r="D374" s="6">
        <f t="shared" si="435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36">O333</f>
        <v>1</v>
      </c>
      <c r="P374" s="61">
        <f t="shared" si="436"/>
        <v>0</v>
      </c>
      <c r="Q374" s="61">
        <f t="shared" si="436"/>
        <v>1</v>
      </c>
      <c r="R374" s="61">
        <f t="shared" si="436"/>
        <v>1</v>
      </c>
      <c r="S374" s="92">
        <f t="shared" si="436"/>
        <v>1</v>
      </c>
      <c r="T374" s="75" t="str">
        <f t="shared" si="436"/>
        <v xml:space="preserve">SplitHeatPump    </v>
      </c>
      <c r="U374" s="72">
        <f t="shared" si="389"/>
        <v>1</v>
      </c>
      <c r="V374" s="61">
        <f t="shared" si="390"/>
        <v>1</v>
      </c>
      <c r="W374" s="61">
        <f t="shared" si="424"/>
        <v>1</v>
      </c>
      <c r="X374" s="61">
        <f t="shared" si="397"/>
        <v>1</v>
      </c>
      <c r="Y374" s="61">
        <f t="shared" si="391"/>
        <v>0</v>
      </c>
      <c r="Z374" s="48">
        <v>1</v>
      </c>
      <c r="AA374" s="61" t="s">
        <v>0</v>
      </c>
      <c r="AB374" s="62" t="str">
        <f t="shared" si="392"/>
        <v>DuctlessMiniSplitHeatPump – Ductless mini-split heat pump system</v>
      </c>
    </row>
    <row r="375" spans="1:28" x14ac:dyDescent="0.25">
      <c r="C375" s="61">
        <f t="shared" ref="C375:D375" si="437">C374</f>
        <v>2025</v>
      </c>
      <c r="D375" s="6">
        <f t="shared" si="437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38">O334</f>
        <v>1</v>
      </c>
      <c r="P375" s="61">
        <f t="shared" si="438"/>
        <v>0</v>
      </c>
      <c r="Q375" s="61">
        <f t="shared" si="438"/>
        <v>1</v>
      </c>
      <c r="R375" s="61">
        <f t="shared" si="438"/>
        <v>1</v>
      </c>
      <c r="S375" s="92">
        <f t="shared" si="438"/>
        <v>1</v>
      </c>
      <c r="T375" s="75" t="str">
        <f t="shared" si="438"/>
        <v xml:space="preserve">SplitHeatPump    </v>
      </c>
      <c r="U375" s="72">
        <f t="shared" si="389"/>
        <v>1</v>
      </c>
      <c r="V375" s="61">
        <f t="shared" si="390"/>
        <v>1</v>
      </c>
      <c r="W375" s="61">
        <f t="shared" si="424"/>
        <v>1</v>
      </c>
      <c r="X375" s="61">
        <f t="shared" si="397"/>
        <v>1</v>
      </c>
      <c r="Y375" s="61">
        <f t="shared" si="391"/>
        <v>0</v>
      </c>
      <c r="Z375" s="48">
        <v>1</v>
      </c>
      <c r="AA375" s="61" t="s">
        <v>0</v>
      </c>
      <c r="AB375" s="62" t="str">
        <f t="shared" si="392"/>
        <v>DuctlessMultiSplitHeatPump - Ductless multi-split heat pump system</v>
      </c>
    </row>
    <row r="376" spans="1:28" x14ac:dyDescent="0.25">
      <c r="C376" s="61">
        <f t="shared" ref="C376:D376" si="439">C375</f>
        <v>2025</v>
      </c>
      <c r="D376" s="6">
        <f t="shared" si="439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40">O335</f>
        <v>1</v>
      </c>
      <c r="P376" s="61">
        <f t="shared" si="440"/>
        <v>-1</v>
      </c>
      <c r="Q376" s="61">
        <f t="shared" si="440"/>
        <v>1</v>
      </c>
      <c r="R376" s="61">
        <f t="shared" si="440"/>
        <v>1</v>
      </c>
      <c r="S376" s="92">
        <f t="shared" si="440"/>
        <v>1</v>
      </c>
      <c r="T376" s="75" t="str">
        <f t="shared" si="440"/>
        <v xml:space="preserve">SplitHeatPump    </v>
      </c>
      <c r="U376" s="72">
        <f t="shared" si="389"/>
        <v>1</v>
      </c>
      <c r="V376" s="61">
        <f t="shared" si="390"/>
        <v>1</v>
      </c>
      <c r="W376" s="61">
        <f t="shared" si="424"/>
        <v>1</v>
      </c>
      <c r="X376" s="61">
        <f t="shared" si="397"/>
        <v>1</v>
      </c>
      <c r="Y376" s="61">
        <f t="shared" si="391"/>
        <v>0</v>
      </c>
      <c r="Z376" s="48">
        <v>1</v>
      </c>
      <c r="AA376" s="61" t="s">
        <v>0</v>
      </c>
      <c r="AB376" s="62" t="str">
        <f t="shared" si="392"/>
        <v>DuctlessVRFHeatPump - Ductless variable refrigerant flow (VRF) heat pump system</v>
      </c>
    </row>
    <row r="377" spans="1:28" x14ac:dyDescent="0.25">
      <c r="C377" s="61">
        <f t="shared" ref="C377:D377" si="441">C376</f>
        <v>2025</v>
      </c>
      <c r="D377" s="6">
        <f t="shared" si="441"/>
        <v>2026</v>
      </c>
      <c r="E377" s="177" t="s">
        <v>694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720</v>
      </c>
      <c r="M377" s="66" t="s">
        <v>188</v>
      </c>
      <c r="N377" s="66" t="s">
        <v>189</v>
      </c>
      <c r="O377" s="72">
        <f t="shared" ref="O377:T377" si="442">O336</f>
        <v>1</v>
      </c>
      <c r="P377" s="61">
        <f t="shared" si="442"/>
        <v>1</v>
      </c>
      <c r="Q377" s="61">
        <f t="shared" si="442"/>
        <v>1</v>
      </c>
      <c r="R377" s="61">
        <f t="shared" si="442"/>
        <v>1</v>
      </c>
      <c r="S377" s="92">
        <f t="shared" si="442"/>
        <v>1</v>
      </c>
      <c r="T377" s="75" t="str">
        <f t="shared" si="442"/>
        <v xml:space="preserve">SplitHeatPump    </v>
      </c>
      <c r="U377" s="72">
        <f t="shared" si="389"/>
        <v>1</v>
      </c>
      <c r="V377" s="61">
        <f t="shared" si="390"/>
        <v>1</v>
      </c>
      <c r="W377" s="61">
        <f t="shared" si="424"/>
        <v>1</v>
      </c>
      <c r="X377" s="61">
        <f t="shared" si="397"/>
        <v>1</v>
      </c>
      <c r="Y377" s="61">
        <f t="shared" si="391"/>
        <v>0</v>
      </c>
      <c r="Z377" s="48">
        <v>1</v>
      </c>
      <c r="AA377" s="61" t="s">
        <v>0</v>
      </c>
      <c r="AB377" s="62" t="str">
        <f t="shared" si="392"/>
        <v>DuctedMiniSplitHeatPump - Ducted mini-split heat pump</v>
      </c>
    </row>
    <row r="378" spans="1:28" x14ac:dyDescent="0.25">
      <c r="C378" s="61">
        <f t="shared" ref="C378:D378" si="443">C377</f>
        <v>2025</v>
      </c>
      <c r="D378" s="6">
        <f t="shared" si="443"/>
        <v>2026</v>
      </c>
      <c r="E378" s="177" t="s">
        <v>695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44">O337</f>
        <v>1</v>
      </c>
      <c r="P378" s="61">
        <f t="shared" si="444"/>
        <v>1</v>
      </c>
      <c r="Q378" s="61">
        <f t="shared" si="444"/>
        <v>1</v>
      </c>
      <c r="R378" s="61">
        <f t="shared" si="444"/>
        <v>1</v>
      </c>
      <c r="S378" s="92">
        <f t="shared" si="444"/>
        <v>1</v>
      </c>
      <c r="T378" s="75" t="str">
        <f t="shared" si="444"/>
        <v xml:space="preserve">SplitHeatPump    </v>
      </c>
      <c r="U378" s="72">
        <f t="shared" si="389"/>
        <v>1</v>
      </c>
      <c r="V378" s="61">
        <f t="shared" si="390"/>
        <v>1</v>
      </c>
      <c r="W378" s="61">
        <f t="shared" si="424"/>
        <v>1</v>
      </c>
      <c r="X378" s="61">
        <f t="shared" si="397"/>
        <v>1</v>
      </c>
      <c r="Y378" s="61">
        <f t="shared" si="391"/>
        <v>0</v>
      </c>
      <c r="Z378" s="48">
        <v>1</v>
      </c>
      <c r="AA378" s="61" t="s">
        <v>0</v>
      </c>
      <c r="AB378" s="62" t="str">
        <f t="shared" si="392"/>
        <v>DuctedMultiSplitHeatPump - Ducted multi-split heat pump</v>
      </c>
    </row>
    <row r="379" spans="1:28" x14ac:dyDescent="0.25">
      <c r="C379" s="61">
        <f t="shared" ref="C379:D379" si="445">C378</f>
        <v>2025</v>
      </c>
      <c r="D379" s="6">
        <f t="shared" si="445"/>
        <v>2026</v>
      </c>
      <c r="E379" s="177" t="s">
        <v>696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46">O338</f>
        <v>1</v>
      </c>
      <c r="P379" s="61">
        <f t="shared" si="446"/>
        <v>1</v>
      </c>
      <c r="Q379" s="61">
        <f t="shared" si="446"/>
        <v>1</v>
      </c>
      <c r="R379" s="61">
        <f t="shared" si="446"/>
        <v>1</v>
      </c>
      <c r="S379" s="92">
        <f t="shared" si="446"/>
        <v>1</v>
      </c>
      <c r="T379" s="75" t="str">
        <f t="shared" si="446"/>
        <v xml:space="preserve">SplitHeatPump    </v>
      </c>
      <c r="U379" s="72">
        <f t="shared" si="389"/>
        <v>1</v>
      </c>
      <c r="V379" s="61">
        <f t="shared" si="390"/>
        <v>1</v>
      </c>
      <c r="W379" s="61">
        <f t="shared" si="424"/>
        <v>1</v>
      </c>
      <c r="X379" s="61">
        <f t="shared" si="397"/>
        <v>1</v>
      </c>
      <c r="Y379" s="61">
        <f t="shared" si="391"/>
        <v>0</v>
      </c>
      <c r="Z379" s="48">
        <v>1</v>
      </c>
      <c r="AA379" s="61" t="s">
        <v>0</v>
      </c>
      <c r="AB379" s="62" t="str">
        <f t="shared" si="392"/>
        <v>Ducted+DuctlessMultiSplitHeatPump - Ducted+ductless multi-split heat pump</v>
      </c>
    </row>
    <row r="380" spans="1:28" x14ac:dyDescent="0.25">
      <c r="C380" s="61">
        <f t="shared" ref="C380:D380" si="447">C379</f>
        <v>2025</v>
      </c>
      <c r="D380" s="6">
        <f t="shared" si="447"/>
        <v>2026</v>
      </c>
      <c r="E380" t="s">
        <v>182</v>
      </c>
      <c r="F380" s="67" t="s">
        <v>154</v>
      </c>
      <c r="G380" s="66" t="s">
        <v>741</v>
      </c>
      <c r="H380" s="66" t="s">
        <v>741</v>
      </c>
      <c r="I380" s="66" t="s">
        <v>155</v>
      </c>
      <c r="J380" s="66" t="s">
        <v>742</v>
      </c>
      <c r="K380" s="66" t="s">
        <v>742</v>
      </c>
      <c r="L380" s="10">
        <v>8.6999999999999993</v>
      </c>
      <c r="M380" s="66" t="s">
        <v>188</v>
      </c>
      <c r="N380" s="66" t="s">
        <v>189</v>
      </c>
      <c r="O380" s="72">
        <f t="shared" ref="O380:T380" si="448">O339</f>
        <v>1</v>
      </c>
      <c r="P380" s="61">
        <f t="shared" si="448"/>
        <v>0</v>
      </c>
      <c r="Q380" s="61">
        <f t="shared" si="448"/>
        <v>1</v>
      </c>
      <c r="R380" s="61">
        <f t="shared" si="448"/>
        <v>0</v>
      </c>
      <c r="S380" s="92">
        <f t="shared" si="448"/>
        <v>1</v>
      </c>
      <c r="T380" s="75" t="str">
        <f t="shared" si="448"/>
        <v xml:space="preserve">SplitHeatPump    </v>
      </c>
      <c r="U380" s="72">
        <f t="shared" si="389"/>
        <v>0</v>
      </c>
      <c r="V380" s="61">
        <f t="shared" si="390"/>
        <v>0</v>
      </c>
      <c r="W380" s="61">
        <f t="shared" si="424"/>
        <v>0</v>
      </c>
      <c r="X380" s="61">
        <f t="shared" si="397"/>
        <v>0</v>
      </c>
      <c r="Y380" s="61">
        <f t="shared" si="391"/>
        <v>1</v>
      </c>
      <c r="Z380" s="48">
        <v>0</v>
      </c>
      <c r="AA380" s="61" t="s">
        <v>0</v>
      </c>
      <c r="AB380" s="62" t="str">
        <f t="shared" si="392"/>
        <v xml:space="preserve">RoomHeatPump - Room (non-central) heat pump system                  </v>
      </c>
    </row>
    <row r="381" spans="1:28" x14ac:dyDescent="0.25">
      <c r="C381" s="61">
        <f t="shared" ref="C381:D381" si="449">C380</f>
        <v>2025</v>
      </c>
      <c r="D381" s="6">
        <f t="shared" si="449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720</v>
      </c>
      <c r="M381" s="66" t="s">
        <v>188</v>
      </c>
      <c r="N381" s="66" t="s">
        <v>189</v>
      </c>
      <c r="O381" s="72">
        <f t="shared" ref="O381:T382" si="450">O340</f>
        <v>1</v>
      </c>
      <c r="P381" s="61">
        <f t="shared" si="450"/>
        <v>-1</v>
      </c>
      <c r="Q381" s="61">
        <f t="shared" si="450"/>
        <v>1</v>
      </c>
      <c r="R381" s="61">
        <f t="shared" si="450"/>
        <v>1</v>
      </c>
      <c r="S381" s="92">
        <f t="shared" si="450"/>
        <v>0</v>
      </c>
      <c r="T381" s="75" t="str">
        <f t="shared" si="450"/>
        <v xml:space="preserve">SplitHeatPump    </v>
      </c>
      <c r="U381" s="72">
        <f t="shared" si="389"/>
        <v>1</v>
      </c>
      <c r="V381" s="61">
        <f t="shared" si="390"/>
        <v>1</v>
      </c>
      <c r="W381" s="61">
        <f t="shared" si="424"/>
        <v>1</v>
      </c>
      <c r="X381" s="61">
        <f t="shared" si="397"/>
        <v>1</v>
      </c>
      <c r="Y381" s="61">
        <f t="shared" si="391"/>
        <v>0</v>
      </c>
      <c r="Z381" s="48">
        <v>1</v>
      </c>
      <c r="AA381" s="61" t="s">
        <v>0</v>
      </c>
      <c r="AB381" s="62" t="str">
        <f t="shared" si="392"/>
        <v>AirToWaterHeatPump - Air to water heat pump (able to heat DHW)</v>
      </c>
    </row>
    <row r="382" spans="1:28" x14ac:dyDescent="0.25">
      <c r="C382" s="61">
        <f t="shared" ref="C382:D382" si="451">C381</f>
        <v>2025</v>
      </c>
      <c r="D382" s="6">
        <f t="shared" si="451"/>
        <v>2026</v>
      </c>
      <c r="E382" t="s">
        <v>809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720</v>
      </c>
      <c r="M382" s="66" t="s">
        <v>188</v>
      </c>
      <c r="N382" s="66" t="s">
        <v>189</v>
      </c>
      <c r="O382" s="72">
        <f t="shared" si="450"/>
        <v>1</v>
      </c>
      <c r="P382" s="61">
        <f t="shared" si="450"/>
        <v>1</v>
      </c>
      <c r="Q382" s="61">
        <f t="shared" si="450"/>
        <v>1</v>
      </c>
      <c r="R382" s="61">
        <f t="shared" si="450"/>
        <v>0</v>
      </c>
      <c r="S382" s="92">
        <f t="shared" si="450"/>
        <v>0</v>
      </c>
      <c r="T382" s="75" t="str">
        <f t="shared" si="450"/>
        <v xml:space="preserve">SplitHeatPump    </v>
      </c>
      <c r="U382" s="72">
        <f t="shared" ref="U382" si="452">IF(AND(ISNUMBER(F382), F382&gt;0), 1, 0)</f>
        <v>1</v>
      </c>
      <c r="V382" s="61">
        <f t="shared" ref="V382" si="453">IF(AND(ISNUMBER(G382), G382&gt;0), 1, 0)</f>
        <v>1</v>
      </c>
      <c r="W382" s="61">
        <f t="shared" ref="W382" si="454">IF(AND(ISNUMBER(I382), I382&gt;0), 1, 0)</f>
        <v>1</v>
      </c>
      <c r="X382" s="61">
        <f t="shared" ref="X382" si="455">IF(AND(ISNUMBER(J382), J382&gt;0), 1, 0)</f>
        <v>1</v>
      </c>
      <c r="Y382" s="61">
        <f t="shared" ref="Y382" si="456">IF(AND(ISNUMBER(L382), L382&gt;0), 1, 0)</f>
        <v>0</v>
      </c>
      <c r="Z382" s="48">
        <v>1</v>
      </c>
      <c r="AA382" s="61" t="s">
        <v>0</v>
      </c>
      <c r="AB382" s="62" t="str">
        <f t="shared" si="392"/>
        <v>HeatPumpDHWCombo - Combined Heating / DHW Heat Pump</v>
      </c>
    </row>
    <row r="383" spans="1:28" x14ac:dyDescent="0.25">
      <c r="C383" s="61">
        <f t="shared" ref="C383:D383" si="457">C382</f>
        <v>2025</v>
      </c>
      <c r="D383" s="6">
        <f t="shared" si="457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720</v>
      </c>
      <c r="M383" s="66" t="s">
        <v>188</v>
      </c>
      <c r="N383" s="66" t="s">
        <v>189</v>
      </c>
      <c r="O383" s="72">
        <f t="shared" ref="O383:T383" si="458">O342</f>
        <v>1</v>
      </c>
      <c r="P383" s="61">
        <f t="shared" si="458"/>
        <v>-1</v>
      </c>
      <c r="Q383" s="61">
        <f t="shared" si="458"/>
        <v>1</v>
      </c>
      <c r="R383" s="61">
        <f t="shared" si="458"/>
        <v>1</v>
      </c>
      <c r="S383" s="92">
        <f t="shared" si="458"/>
        <v>1</v>
      </c>
      <c r="T383" s="75" t="str">
        <f t="shared" si="458"/>
        <v xml:space="preserve">SplitHeatPump    </v>
      </c>
      <c r="U383" s="72">
        <f t="shared" si="389"/>
        <v>1</v>
      </c>
      <c r="V383" s="61">
        <f t="shared" si="390"/>
        <v>1</v>
      </c>
      <c r="W383" s="61">
        <f t="shared" si="424"/>
        <v>1</v>
      </c>
      <c r="X383" s="61">
        <f t="shared" si="397"/>
        <v>1</v>
      </c>
      <c r="Y383" s="61">
        <f t="shared" si="391"/>
        <v>0</v>
      </c>
      <c r="Z383" s="48">
        <v>1</v>
      </c>
      <c r="AA383" s="61" t="s">
        <v>0</v>
      </c>
      <c r="AB383" s="62" t="str">
        <f t="shared" si="392"/>
        <v>GroundSourceHeatPump - Ground source heat pump (able to heat DHW)</v>
      </c>
    </row>
    <row r="384" spans="1:28" x14ac:dyDescent="0.25">
      <c r="C384" s="61">
        <f t="shared" ref="C384:D384" si="459">C383</f>
        <v>2025</v>
      </c>
      <c r="D384" s="6">
        <f t="shared" si="459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720</v>
      </c>
      <c r="M384" s="66" t="s">
        <v>188</v>
      </c>
      <c r="N384" s="66" t="s">
        <v>189</v>
      </c>
      <c r="O384" s="72">
        <f t="shared" ref="O384:T384" si="460">O343</f>
        <v>1</v>
      </c>
      <c r="P384" s="61">
        <f t="shared" si="460"/>
        <v>-1</v>
      </c>
      <c r="Q384" s="61">
        <f t="shared" si="460"/>
        <v>1</v>
      </c>
      <c r="R384" s="61">
        <f t="shared" si="460"/>
        <v>0</v>
      </c>
      <c r="S384" s="92">
        <f t="shared" si="460"/>
        <v>0</v>
      </c>
      <c r="T384" s="75" t="str">
        <f t="shared" si="460"/>
        <v xml:space="preserve">SplitHeatPump    </v>
      </c>
      <c r="U384" s="72">
        <f t="shared" si="389"/>
        <v>1</v>
      </c>
      <c r="V384" s="61">
        <f t="shared" si="390"/>
        <v>1</v>
      </c>
      <c r="W384" s="61">
        <f t="shared" si="424"/>
        <v>1</v>
      </c>
      <c r="X384" s="61">
        <f t="shared" si="397"/>
        <v>1</v>
      </c>
      <c r="Y384" s="61">
        <f t="shared" si="391"/>
        <v>0</v>
      </c>
      <c r="Z384" s="48">
        <v>1</v>
      </c>
      <c r="AA384" s="61" t="s">
        <v>0</v>
      </c>
      <c r="AB384" s="62" t="str">
        <f t="shared" si="392"/>
        <v>VCHP - Variable Capacity Heat Pump</v>
      </c>
    </row>
    <row r="385" spans="1:30" x14ac:dyDescent="0.25">
      <c r="C385" s="61">
        <f t="shared" ref="C385:D387" si="461">C384</f>
        <v>2025</v>
      </c>
      <c r="D385" s="6">
        <f t="shared" si="461"/>
        <v>2026</v>
      </c>
      <c r="E385" t="s">
        <v>736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720</v>
      </c>
      <c r="M385" s="66" t="s">
        <v>188</v>
      </c>
      <c r="N385" s="66" t="s">
        <v>189</v>
      </c>
      <c r="O385" s="72">
        <f t="shared" ref="O385:T386" si="462">O344</f>
        <v>1</v>
      </c>
      <c r="P385" s="61">
        <f t="shared" si="462"/>
        <v>-1</v>
      </c>
      <c r="Q385" s="61">
        <f t="shared" si="462"/>
        <v>1</v>
      </c>
      <c r="R385" s="61">
        <f t="shared" si="462"/>
        <v>0</v>
      </c>
      <c r="S385" s="92">
        <f t="shared" si="462"/>
        <v>0</v>
      </c>
      <c r="T385" s="75" t="str">
        <f t="shared" si="462"/>
        <v xml:space="preserve">SplitHeatPump    </v>
      </c>
      <c r="U385" s="72">
        <f t="shared" si="389"/>
        <v>1</v>
      </c>
      <c r="V385" s="61">
        <f t="shared" si="390"/>
        <v>1</v>
      </c>
      <c r="W385" s="61">
        <f t="shared" si="424"/>
        <v>1</v>
      </c>
      <c r="X385" s="61">
        <f t="shared" si="397"/>
        <v>1</v>
      </c>
      <c r="Y385" s="61">
        <f t="shared" si="391"/>
        <v>0</v>
      </c>
      <c r="Z385" s="48">
        <v>1</v>
      </c>
      <c r="AA385" s="61" t="s">
        <v>0</v>
      </c>
      <c r="AB385" s="62" t="str">
        <f t="shared" si="392"/>
        <v>VCHP2 - Variable Capacity Heat Pump</v>
      </c>
    </row>
    <row r="386" spans="1:30" x14ac:dyDescent="0.25">
      <c r="C386" s="61">
        <f t="shared" si="461"/>
        <v>2025</v>
      </c>
      <c r="D386" s="6">
        <f t="shared" si="461"/>
        <v>2026</v>
      </c>
      <c r="E386" t="s">
        <v>1074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720</v>
      </c>
      <c r="M386" s="66" t="s">
        <v>188</v>
      </c>
      <c r="N386" s="66" t="s">
        <v>189</v>
      </c>
      <c r="O386" s="72">
        <f t="shared" si="462"/>
        <v>1</v>
      </c>
      <c r="P386" s="61">
        <f t="shared" si="462"/>
        <v>-1</v>
      </c>
      <c r="Q386" s="61">
        <f t="shared" si="462"/>
        <v>1</v>
      </c>
      <c r="R386" s="61">
        <f t="shared" si="462"/>
        <v>0</v>
      </c>
      <c r="S386" s="92">
        <f t="shared" si="462"/>
        <v>0</v>
      </c>
      <c r="T386" s="75" t="str">
        <f t="shared" si="462"/>
        <v xml:space="preserve">SplitHeatPump    </v>
      </c>
      <c r="U386" s="72">
        <f t="shared" ref="U386" si="463">IF(AND(ISNUMBER(F386), F386&gt;0), 1, 0)</f>
        <v>1</v>
      </c>
      <c r="V386" s="61">
        <f t="shared" ref="V386" si="464">IF(AND(ISNUMBER(G386), G386&gt;0), 1, 0)</f>
        <v>1</v>
      </c>
      <c r="W386" s="61">
        <f t="shared" ref="W386" si="465">IF(AND(ISNUMBER(I386), I386&gt;0), 1, 0)</f>
        <v>1</v>
      </c>
      <c r="X386" s="61">
        <f t="shared" ref="X386" si="466">IF(AND(ISNUMBER(J386), J386&gt;0), 1, 0)</f>
        <v>1</v>
      </c>
      <c r="Y386" s="61">
        <f t="shared" ref="Y386" si="467">IF(AND(ISNUMBER(L386), L386&gt;0), 1, 0)</f>
        <v>0</v>
      </c>
      <c r="Z386" s="48">
        <v>1</v>
      </c>
      <c r="AA386" s="61" t="s">
        <v>0</v>
      </c>
      <c r="AB386" s="62" t="str">
        <f t="shared" si="392"/>
        <v>VCHP3</v>
      </c>
    </row>
    <row r="387" spans="1:30" x14ac:dyDescent="0.25">
      <c r="C387" s="61">
        <f t="shared" si="461"/>
        <v>2025</v>
      </c>
      <c r="D387" s="6">
        <f t="shared" si="461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742</v>
      </c>
      <c r="K387" s="66" t="s">
        <v>742</v>
      </c>
      <c r="L387" s="66" t="s">
        <v>720</v>
      </c>
      <c r="M387" s="66" t="s">
        <v>188</v>
      </c>
      <c r="N387" s="66" t="s">
        <v>189</v>
      </c>
      <c r="O387" s="72">
        <f t="shared" ref="O387:T387" si="468">O346</f>
        <v>0</v>
      </c>
      <c r="P387" s="61">
        <f t="shared" si="468"/>
        <v>1</v>
      </c>
      <c r="Q387" s="61">
        <f t="shared" si="468"/>
        <v>0</v>
      </c>
      <c r="R387" s="61">
        <f t="shared" si="468"/>
        <v>0</v>
      </c>
      <c r="S387" s="92">
        <f t="shared" si="468"/>
        <v>0</v>
      </c>
      <c r="T387" s="75" t="str">
        <f t="shared" si="468"/>
        <v xml:space="preserve">SplitAirCond     </v>
      </c>
      <c r="U387" s="72">
        <f t="shared" si="389"/>
        <v>0</v>
      </c>
      <c r="V387" s="61">
        <f t="shared" si="390"/>
        <v>0</v>
      </c>
      <c r="W387" s="61">
        <f t="shared" si="424"/>
        <v>0</v>
      </c>
      <c r="X387" s="61">
        <f t="shared" si="397"/>
        <v>0</v>
      </c>
      <c r="Y387" s="61">
        <f t="shared" si="391"/>
        <v>0</v>
      </c>
      <c r="Z387" s="48">
        <v>1</v>
      </c>
      <c r="AA387" s="61" t="s">
        <v>0</v>
      </c>
      <c r="AB387" s="62" t="str">
        <f t="shared" si="392"/>
        <v xml:space="preserve">EvapDirect - Direct evaporative cooling system                      </v>
      </c>
    </row>
    <row r="388" spans="1:30" x14ac:dyDescent="0.25">
      <c r="C388" s="61">
        <f t="shared" ref="C388:D388" si="469">C387</f>
        <v>2025</v>
      </c>
      <c r="D388" s="6">
        <f t="shared" si="469"/>
        <v>2026</v>
      </c>
      <c r="E388" t="s">
        <v>184</v>
      </c>
      <c r="F388" s="67" t="s">
        <v>154</v>
      </c>
      <c r="G388" s="66" t="s">
        <v>741</v>
      </c>
      <c r="H388" s="66" t="s">
        <v>741</v>
      </c>
      <c r="I388" s="48">
        <v>13</v>
      </c>
      <c r="J388" s="190">
        <f t="shared" ref="J388:J389" si="470">I388*0.96</f>
        <v>12.48</v>
      </c>
      <c r="K388" s="189">
        <v>0.96</v>
      </c>
      <c r="L388" s="66" t="s">
        <v>720</v>
      </c>
      <c r="M388" s="66" t="s">
        <v>188</v>
      </c>
      <c r="N388" s="66" t="s">
        <v>189</v>
      </c>
      <c r="O388" s="72">
        <f t="shared" ref="O388:T388" si="471">O347</f>
        <v>0</v>
      </c>
      <c r="P388" s="61">
        <f t="shared" si="471"/>
        <v>1</v>
      </c>
      <c r="Q388" s="61">
        <f t="shared" si="471"/>
        <v>0</v>
      </c>
      <c r="R388" s="61">
        <f t="shared" si="471"/>
        <v>0</v>
      </c>
      <c r="S388" s="92">
        <f t="shared" si="471"/>
        <v>0</v>
      </c>
      <c r="T388" s="75" t="str">
        <f t="shared" si="471"/>
        <v xml:space="preserve">SplitAirCond     </v>
      </c>
      <c r="U388" s="72">
        <f t="shared" si="389"/>
        <v>0</v>
      </c>
      <c r="V388" s="61">
        <f t="shared" si="390"/>
        <v>0</v>
      </c>
      <c r="W388" s="61">
        <f t="shared" si="424"/>
        <v>1</v>
      </c>
      <c r="X388" s="61">
        <f t="shared" si="397"/>
        <v>1</v>
      </c>
      <c r="Y388" s="61">
        <f t="shared" si="391"/>
        <v>0</v>
      </c>
      <c r="Z388" s="48">
        <v>1</v>
      </c>
      <c r="AA388" s="61" t="s">
        <v>0</v>
      </c>
      <c r="AB388" s="62" t="str">
        <f t="shared" si="392"/>
        <v xml:space="preserve">EvapIndirDirect - Indirect-direct evaporative cooling system        </v>
      </c>
    </row>
    <row r="389" spans="1:30" x14ac:dyDescent="0.25">
      <c r="C389" s="61">
        <f t="shared" ref="C389:D389" si="472">C388</f>
        <v>2025</v>
      </c>
      <c r="D389" s="6">
        <f t="shared" si="472"/>
        <v>2026</v>
      </c>
      <c r="E389" t="s">
        <v>185</v>
      </c>
      <c r="F389" s="67" t="s">
        <v>154</v>
      </c>
      <c r="G389" s="66" t="s">
        <v>741</v>
      </c>
      <c r="H389" s="66" t="s">
        <v>741</v>
      </c>
      <c r="I389" s="48">
        <v>13</v>
      </c>
      <c r="J389" s="190">
        <f t="shared" si="470"/>
        <v>12.48</v>
      </c>
      <c r="K389" s="189">
        <v>0.96</v>
      </c>
      <c r="L389" s="66" t="s">
        <v>720</v>
      </c>
      <c r="M389" s="66" t="s">
        <v>188</v>
      </c>
      <c r="N389" s="66" t="s">
        <v>189</v>
      </c>
      <c r="O389" s="72">
        <f t="shared" ref="O389:T389" si="473">O348</f>
        <v>0</v>
      </c>
      <c r="P389" s="61">
        <f t="shared" si="473"/>
        <v>1</v>
      </c>
      <c r="Q389" s="61">
        <f t="shared" si="473"/>
        <v>0</v>
      </c>
      <c r="R389" s="61">
        <f t="shared" si="473"/>
        <v>0</v>
      </c>
      <c r="S389" s="92">
        <f t="shared" si="473"/>
        <v>0</v>
      </c>
      <c r="T389" s="75" t="str">
        <f t="shared" si="473"/>
        <v xml:space="preserve">SplitAirCond     </v>
      </c>
      <c r="U389" s="72">
        <f t="shared" si="389"/>
        <v>0</v>
      </c>
      <c r="V389" s="61">
        <f t="shared" si="390"/>
        <v>0</v>
      </c>
      <c r="W389" s="61">
        <f t="shared" si="424"/>
        <v>1</v>
      </c>
      <c r="X389" s="61">
        <f t="shared" si="397"/>
        <v>1</v>
      </c>
      <c r="Y389" s="61">
        <f t="shared" si="391"/>
        <v>0</v>
      </c>
      <c r="Z389" s="48">
        <v>1</v>
      </c>
      <c r="AA389" s="61" t="s">
        <v>0</v>
      </c>
      <c r="AB389" s="62" t="str">
        <f t="shared" si="392"/>
        <v xml:space="preserve">EvapIndirect - Indirect evaporative cooling system                  </v>
      </c>
    </row>
    <row r="390" spans="1:30" x14ac:dyDescent="0.25">
      <c r="C390" s="61">
        <f t="shared" ref="C390:D390" si="474">C389</f>
        <v>2025</v>
      </c>
      <c r="D390" s="6">
        <f t="shared" si="474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720</v>
      </c>
      <c r="M390" s="66" t="s">
        <v>188</v>
      </c>
      <c r="N390" s="66" t="s">
        <v>189</v>
      </c>
      <c r="O390" s="72">
        <f t="shared" ref="O390:T390" si="475">O349</f>
        <v>1</v>
      </c>
      <c r="P390" s="61">
        <f t="shared" si="475"/>
        <v>1</v>
      </c>
      <c r="Q390" s="61">
        <f t="shared" si="475"/>
        <v>0</v>
      </c>
      <c r="R390" s="61">
        <f t="shared" si="475"/>
        <v>1</v>
      </c>
      <c r="S390" s="92">
        <f t="shared" si="475"/>
        <v>0</v>
      </c>
      <c r="T390" s="75" t="str">
        <f t="shared" si="475"/>
        <v xml:space="preserve">SplitAirCond     </v>
      </c>
      <c r="U390" s="72">
        <f t="shared" si="389"/>
        <v>1</v>
      </c>
      <c r="V390" s="61">
        <f t="shared" si="390"/>
        <v>1</v>
      </c>
      <c r="W390" s="61">
        <f t="shared" si="424"/>
        <v>1</v>
      </c>
      <c r="X390" s="61">
        <f t="shared" si="397"/>
        <v>1</v>
      </c>
      <c r="Y390" s="61">
        <f t="shared" si="391"/>
        <v>0</v>
      </c>
      <c r="Z390" s="48">
        <v>1</v>
      </c>
      <c r="AA390" s="61" t="s">
        <v>0</v>
      </c>
      <c r="AB390" s="62" t="str">
        <f t="shared" si="392"/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76">C390</f>
        <v>2025</v>
      </c>
      <c r="D391" s="6">
        <f t="shared" si="476"/>
        <v>2026</v>
      </c>
      <c r="E391" s="24" t="s">
        <v>186</v>
      </c>
      <c r="F391" s="67" t="s">
        <v>154</v>
      </c>
      <c r="G391" s="66" t="s">
        <v>741</v>
      </c>
      <c r="H391" s="66" t="s">
        <v>741</v>
      </c>
      <c r="I391" s="11">
        <v>0</v>
      </c>
      <c r="J391" s="11">
        <v>0</v>
      </c>
      <c r="K391" s="11">
        <v>1</v>
      </c>
      <c r="L391" s="66" t="s">
        <v>720</v>
      </c>
      <c r="M391" s="66" t="s">
        <v>188</v>
      </c>
      <c r="N391" s="66" t="s">
        <v>189</v>
      </c>
      <c r="O391" s="72">
        <f t="shared" ref="O391:T391" si="477">O350</f>
        <v>0</v>
      </c>
      <c r="P391" s="61">
        <f t="shared" si="477"/>
        <v>1</v>
      </c>
      <c r="Q391" s="61">
        <f t="shared" si="477"/>
        <v>0</v>
      </c>
      <c r="R391" s="61">
        <f t="shared" si="477"/>
        <v>1</v>
      </c>
      <c r="S391" s="92">
        <f t="shared" si="477"/>
        <v>0</v>
      </c>
      <c r="T391" s="75" t="str">
        <f t="shared" si="477"/>
        <v>N/A</v>
      </c>
      <c r="U391" s="72">
        <f t="shared" si="389"/>
        <v>0</v>
      </c>
      <c r="V391" s="61">
        <f t="shared" si="390"/>
        <v>0</v>
      </c>
      <c r="W391" s="61">
        <f t="shared" si="424"/>
        <v>0</v>
      </c>
      <c r="X391" s="61">
        <f t="shared" si="397"/>
        <v>0</v>
      </c>
      <c r="Y391" s="61">
        <f t="shared" si="391"/>
        <v>0</v>
      </c>
      <c r="Z391" s="48">
        <v>1</v>
      </c>
      <c r="AA391" s="61" t="s">
        <v>0</v>
      </c>
      <c r="AB391" s="62" t="str">
        <f t="shared" si="392"/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78">C391</f>
        <v>2025</v>
      </c>
      <c r="D392" s="6">
        <f t="shared" si="478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720</v>
      </c>
      <c r="M392" s="66" t="s">
        <v>188</v>
      </c>
      <c r="N392" s="66" t="s">
        <v>189</v>
      </c>
      <c r="O392" s="72">
        <f t="shared" ref="O392:T392" si="479">O351</f>
        <v>0</v>
      </c>
      <c r="P392" s="61">
        <f t="shared" si="479"/>
        <v>1</v>
      </c>
      <c r="Q392" s="61">
        <f t="shared" si="479"/>
        <v>0</v>
      </c>
      <c r="R392" s="61">
        <f t="shared" si="479"/>
        <v>1</v>
      </c>
      <c r="S392" s="92">
        <f t="shared" si="479"/>
        <v>0</v>
      </c>
      <c r="T392" s="75" t="str">
        <f t="shared" si="479"/>
        <v>N/A</v>
      </c>
      <c r="U392" s="72">
        <f t="shared" si="389"/>
        <v>0</v>
      </c>
      <c r="V392" s="61">
        <f t="shared" si="390"/>
        <v>0</v>
      </c>
      <c r="W392" s="61">
        <f t="shared" si="424"/>
        <v>0</v>
      </c>
      <c r="X392" s="61">
        <f t="shared" si="397"/>
        <v>0</v>
      </c>
      <c r="Y392" s="61">
        <f t="shared" si="391"/>
        <v>0</v>
      </c>
      <c r="Z392" s="48">
        <v>1</v>
      </c>
      <c r="AA392" s="61" t="s">
        <v>0</v>
      </c>
      <c r="AB392" s="62" t="str">
        <f t="shared" si="392"/>
        <v xml:space="preserve">IceSAC - Ice storage air conditioning system                        </v>
      </c>
    </row>
    <row r="393" spans="1:30" x14ac:dyDescent="0.25">
      <c r="A393" s="174" t="s">
        <v>672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673</v>
      </c>
      <c r="F394" s="67" t="s">
        <v>154</v>
      </c>
      <c r="G394" s="66" t="s">
        <v>741</v>
      </c>
      <c r="H394" s="66" t="s">
        <v>741</v>
      </c>
      <c r="I394" s="66" t="s">
        <v>155</v>
      </c>
      <c r="J394" s="66" t="s">
        <v>742</v>
      </c>
      <c r="K394" s="66" t="s">
        <v>742</v>
      </c>
      <c r="L394" s="66" t="s">
        <v>720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80">IF(AND(ISNUMBER(L394), L394&gt;0), 1, 0)</f>
        <v>0</v>
      </c>
      <c r="Z394" s="134">
        <v>-1</v>
      </c>
      <c r="AA394" s="61" t="s">
        <v>0</v>
      </c>
      <c r="AB394" s="24" t="s">
        <v>675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720</v>
      </c>
      <c r="E399" s="65" t="s">
        <v>721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741</v>
      </c>
      <c r="E400" s="65" t="s">
        <v>743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742</v>
      </c>
      <c r="E401" s="65" t="s">
        <v>744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5"/>
  <sheetViews>
    <sheetView tabSelected="1" zoomScale="120" zoomScaleNormal="120" workbookViewId="0">
      <selection activeCell="G184" sqref="G184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813</v>
      </c>
    </row>
    <row r="3" spans="1:8" x14ac:dyDescent="0.25">
      <c r="A3" t="s">
        <v>0</v>
      </c>
      <c r="B3" t="s">
        <v>492</v>
      </c>
      <c r="D3" t="s">
        <v>814</v>
      </c>
    </row>
    <row r="4" spans="1:8" x14ac:dyDescent="0.25">
      <c r="A4" t="s">
        <v>0</v>
      </c>
      <c r="B4" t="s">
        <v>3</v>
      </c>
      <c r="D4" t="s">
        <v>1103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816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1075</v>
      </c>
    </row>
    <row r="9" spans="1:8" x14ac:dyDescent="0.25">
      <c r="A9" t="s">
        <v>0</v>
      </c>
      <c r="D9" t="s">
        <v>815</v>
      </c>
    </row>
    <row r="10" spans="1:8" x14ac:dyDescent="0.25">
      <c r="A10" t="s">
        <v>0</v>
      </c>
    </row>
    <row r="11" spans="1:8" x14ac:dyDescent="0.25">
      <c r="A11" t="s">
        <v>0</v>
      </c>
    </row>
    <row r="12" spans="1:8" x14ac:dyDescent="0.25">
      <c r="B12" s="145" t="s">
        <v>817</v>
      </c>
      <c r="C12" s="145"/>
      <c r="D12" s="146"/>
      <c r="E12" s="146"/>
      <c r="F12" s="146"/>
    </row>
    <row r="13" spans="1:8" x14ac:dyDescent="0.25">
      <c r="C13" s="147" t="s">
        <v>818</v>
      </c>
      <c r="D13" s="147" t="s">
        <v>819</v>
      </c>
      <c r="E13" s="147" t="s">
        <v>820</v>
      </c>
      <c r="F13" s="147" t="s">
        <v>821</v>
      </c>
    </row>
    <row r="14" spans="1:8" x14ac:dyDescent="0.25">
      <c r="C14" t="s">
        <v>822</v>
      </c>
      <c r="D14" s="204">
        <v>-0.32406970650566153</v>
      </c>
      <c r="E14" s="204">
        <v>1.304995981404673</v>
      </c>
      <c r="F14" s="204">
        <v>0.12655634584261771</v>
      </c>
      <c r="G14" s="6" t="s">
        <v>0</v>
      </c>
      <c r="H14" t="s">
        <v>826</v>
      </c>
    </row>
    <row r="15" spans="1:8" x14ac:dyDescent="0.25">
      <c r="C15" t="s">
        <v>823</v>
      </c>
      <c r="D15" s="204">
        <v>-0.1194657608023873</v>
      </c>
      <c r="E15" s="204">
        <v>0.50962874336215891</v>
      </c>
      <c r="F15" s="204">
        <v>4.6810878271605683E-2</v>
      </c>
      <c r="G15" s="6" t="s">
        <v>0</v>
      </c>
      <c r="H15" t="s">
        <v>827</v>
      </c>
    </row>
    <row r="16" spans="1:8" x14ac:dyDescent="0.25">
      <c r="C16" t="s">
        <v>824</v>
      </c>
      <c r="D16" s="204">
        <v>6.5998782097587902E-2</v>
      </c>
      <c r="E16" s="204">
        <v>2.8367979164842292</v>
      </c>
      <c r="F16" s="204">
        <v>5.4463218005817222E-2</v>
      </c>
      <c r="G16" s="6" t="s">
        <v>0</v>
      </c>
      <c r="H16" t="s">
        <v>828</v>
      </c>
    </row>
    <row r="17" spans="1:10" x14ac:dyDescent="0.25">
      <c r="C17" t="s">
        <v>1101</v>
      </c>
      <c r="D17" s="204">
        <f>D15/D14</f>
        <v>0.36864217297737523</v>
      </c>
      <c r="E17" s="204">
        <f>E15-D15/D14*E14</f>
        <v>2.8552189050397914E-2</v>
      </c>
      <c r="F17" s="204">
        <v>0</v>
      </c>
      <c r="G17" s="6" t="s">
        <v>0</v>
      </c>
      <c r="H17" t="s">
        <v>1102</v>
      </c>
    </row>
    <row r="18" spans="1:10" x14ac:dyDescent="0.25">
      <c r="C18" s="10" t="s">
        <v>353</v>
      </c>
      <c r="D18" s="205">
        <v>0</v>
      </c>
      <c r="E18" s="205">
        <v>0</v>
      </c>
      <c r="F18" s="205">
        <v>0</v>
      </c>
      <c r="G18" s="208" t="s">
        <v>0</v>
      </c>
      <c r="H18" s="207" t="s">
        <v>825</v>
      </c>
    </row>
    <row r="19" spans="1:10" x14ac:dyDescent="0.25">
      <c r="B19" t="s">
        <v>50</v>
      </c>
    </row>
    <row r="20" spans="1:10" x14ac:dyDescent="0.25">
      <c r="A20" t="s">
        <v>0</v>
      </c>
    </row>
    <row r="21" spans="1:10" x14ac:dyDescent="0.25">
      <c r="A21" t="s">
        <v>0</v>
      </c>
    </row>
    <row r="22" spans="1:10" x14ac:dyDescent="0.25">
      <c r="B22" s="145" t="s">
        <v>829</v>
      </c>
      <c r="C22" s="145"/>
      <c r="D22" s="146"/>
      <c r="E22" s="146"/>
      <c r="F22" s="146"/>
    </row>
    <row r="23" spans="1:10" x14ac:dyDescent="0.25">
      <c r="C23" s="147" t="s">
        <v>818</v>
      </c>
      <c r="D23" s="147" t="s">
        <v>855</v>
      </c>
    </row>
    <row r="24" spans="1:10" x14ac:dyDescent="0.25">
      <c r="C24" t="s">
        <v>830</v>
      </c>
      <c r="D24">
        <v>0.90846119467638486</v>
      </c>
      <c r="E24" s="6" t="s">
        <v>0</v>
      </c>
      <c r="F24" t="s">
        <v>856</v>
      </c>
    </row>
    <row r="25" spans="1:10" x14ac:dyDescent="0.25">
      <c r="C25" t="s">
        <v>831</v>
      </c>
      <c r="D25">
        <v>0.27162518208416181</v>
      </c>
      <c r="E25" s="6" t="s">
        <v>0</v>
      </c>
      <c r="F25" t="s">
        <v>857</v>
      </c>
    </row>
    <row r="26" spans="1:10" x14ac:dyDescent="0.25">
      <c r="C26" t="s">
        <v>832</v>
      </c>
      <c r="D26">
        <v>0.81726866046735724</v>
      </c>
      <c r="E26" s="6" t="s">
        <v>0</v>
      </c>
      <c r="F26" t="s">
        <v>858</v>
      </c>
    </row>
    <row r="27" spans="1:10" x14ac:dyDescent="0.25">
      <c r="C27" t="s">
        <v>833</v>
      </c>
      <c r="D27">
        <v>0.34079587723544508</v>
      </c>
      <c r="E27" s="6" t="s">
        <v>0</v>
      </c>
      <c r="F27" t="s">
        <v>859</v>
      </c>
    </row>
    <row r="28" spans="1:10" x14ac:dyDescent="0.25">
      <c r="C28" t="s">
        <v>835</v>
      </c>
      <c r="D28">
        <v>0.98824799370521366</v>
      </c>
      <c r="E28" s="6" t="s">
        <v>0</v>
      </c>
      <c r="F28" t="s">
        <v>860</v>
      </c>
    </row>
    <row r="29" spans="1:10" x14ac:dyDescent="0.25">
      <c r="C29" t="s">
        <v>836</v>
      </c>
      <c r="D29">
        <v>0.32106107116202942</v>
      </c>
      <c r="E29" s="6" t="s">
        <v>0</v>
      </c>
      <c r="F29" t="s">
        <v>861</v>
      </c>
    </row>
    <row r="30" spans="1:10" x14ac:dyDescent="0.25">
      <c r="C30" t="s">
        <v>839</v>
      </c>
      <c r="D30">
        <v>0.93371384168102334</v>
      </c>
      <c r="E30" s="6" t="s">
        <v>0</v>
      </c>
      <c r="F30" t="s">
        <v>862</v>
      </c>
    </row>
    <row r="31" spans="1:10" x14ac:dyDescent="0.25">
      <c r="C31" s="206" t="s">
        <v>823</v>
      </c>
      <c r="D31">
        <v>0.30414650929322951</v>
      </c>
      <c r="E31" s="6" t="s">
        <v>0</v>
      </c>
      <c r="F31" t="s">
        <v>863</v>
      </c>
      <c r="J31" t="s">
        <v>1069</v>
      </c>
    </row>
    <row r="32" spans="1:10" x14ac:dyDescent="0.25">
      <c r="C32" s="206" t="s">
        <v>971</v>
      </c>
      <c r="D32">
        <v>0.3005775852039263</v>
      </c>
      <c r="E32" s="6" t="s">
        <v>0</v>
      </c>
      <c r="F32" t="s">
        <v>864</v>
      </c>
    </row>
    <row r="33" spans="3:6" x14ac:dyDescent="0.25">
      <c r="C33" s="206" t="s">
        <v>972</v>
      </c>
      <c r="D33">
        <v>0.76894809380036488</v>
      </c>
      <c r="E33" s="6" t="s">
        <v>0</v>
      </c>
      <c r="F33" t="s">
        <v>865</v>
      </c>
    </row>
    <row r="34" spans="3:6" x14ac:dyDescent="0.25">
      <c r="C34" s="206" t="s">
        <v>973</v>
      </c>
      <c r="D34">
        <v>0.68887316941081111</v>
      </c>
      <c r="E34" s="6" t="s">
        <v>0</v>
      </c>
      <c r="F34" t="s">
        <v>866</v>
      </c>
    </row>
    <row r="35" spans="3:6" x14ac:dyDescent="0.25">
      <c r="C35" s="206" t="s">
        <v>974</v>
      </c>
      <c r="D35">
        <v>0.98074985450505592</v>
      </c>
      <c r="E35" s="6" t="s">
        <v>0</v>
      </c>
      <c r="F35" t="s">
        <v>867</v>
      </c>
    </row>
    <row r="36" spans="3:6" x14ac:dyDescent="0.25">
      <c r="C36" t="s">
        <v>834</v>
      </c>
      <c r="D36">
        <v>0.86639443520588644</v>
      </c>
      <c r="E36" s="6" t="s">
        <v>0</v>
      </c>
      <c r="F36" t="s">
        <v>868</v>
      </c>
    </row>
    <row r="37" spans="3:6" x14ac:dyDescent="0.25">
      <c r="C37" s="206" t="s">
        <v>975</v>
      </c>
      <c r="D37">
        <v>1.0571694859545731</v>
      </c>
      <c r="E37" s="6" t="s">
        <v>0</v>
      </c>
      <c r="F37" t="s">
        <v>869</v>
      </c>
    </row>
    <row r="38" spans="3:6" x14ac:dyDescent="0.25">
      <c r="C38" s="206" t="s">
        <v>976</v>
      </c>
      <c r="D38">
        <v>0.80855622883571299</v>
      </c>
      <c r="E38" s="6" t="s">
        <v>0</v>
      </c>
      <c r="F38" t="s">
        <v>870</v>
      </c>
    </row>
    <row r="39" spans="3:6" x14ac:dyDescent="0.25">
      <c r="C39" t="s">
        <v>837</v>
      </c>
      <c r="D39">
        <v>-2.469106618633899E-2</v>
      </c>
      <c r="E39" s="6" t="s">
        <v>0</v>
      </c>
      <c r="F39" t="s">
        <v>871</v>
      </c>
    </row>
    <row r="40" spans="3:6" x14ac:dyDescent="0.25">
      <c r="C40" t="s">
        <v>838</v>
      </c>
      <c r="D40">
        <v>-2.3922206141805489E-2</v>
      </c>
      <c r="E40" s="6" t="s">
        <v>0</v>
      </c>
      <c r="F40" t="s">
        <v>872</v>
      </c>
    </row>
    <row r="41" spans="3:6" x14ac:dyDescent="0.25">
      <c r="C41" t="s">
        <v>840</v>
      </c>
      <c r="D41">
        <v>0.94032795019740478</v>
      </c>
      <c r="E41" s="6" t="s">
        <v>0</v>
      </c>
      <c r="F41" t="s">
        <v>873</v>
      </c>
    </row>
    <row r="42" spans="3:6" x14ac:dyDescent="0.25">
      <c r="C42" t="s">
        <v>841</v>
      </c>
      <c r="D42">
        <v>0.94756863284113146</v>
      </c>
      <c r="E42" s="6" t="s">
        <v>0</v>
      </c>
      <c r="F42" t="s">
        <v>874</v>
      </c>
    </row>
    <row r="43" spans="3:6" x14ac:dyDescent="0.25">
      <c r="C43" s="206" t="s">
        <v>977</v>
      </c>
      <c r="D43">
        <v>1.11618130449523</v>
      </c>
      <c r="E43" s="6" t="s">
        <v>0</v>
      </c>
      <c r="F43" t="s">
        <v>875</v>
      </c>
    </row>
    <row r="44" spans="3:6" x14ac:dyDescent="0.25">
      <c r="C44" s="206" t="s">
        <v>991</v>
      </c>
      <c r="D44">
        <v>0.29986416997635029</v>
      </c>
      <c r="E44" s="6" t="s">
        <v>0</v>
      </c>
      <c r="F44" t="s">
        <v>876</v>
      </c>
    </row>
    <row r="45" spans="3:6" x14ac:dyDescent="0.25">
      <c r="C45" s="206" t="s">
        <v>992</v>
      </c>
      <c r="D45">
        <v>0.85762458634688188</v>
      </c>
      <c r="E45" s="6" t="s">
        <v>0</v>
      </c>
      <c r="F45" t="s">
        <v>877</v>
      </c>
    </row>
    <row r="46" spans="3:6" x14ac:dyDescent="0.25">
      <c r="C46" s="206" t="s">
        <v>993</v>
      </c>
      <c r="D46">
        <v>0.68887316941081111</v>
      </c>
      <c r="E46" s="6" t="s">
        <v>0</v>
      </c>
      <c r="F46" t="s">
        <v>878</v>
      </c>
    </row>
    <row r="47" spans="3:6" x14ac:dyDescent="0.25">
      <c r="C47" s="206" t="s">
        <v>994</v>
      </c>
      <c r="D47">
        <v>0.28381060228036231</v>
      </c>
      <c r="E47" s="6" t="s">
        <v>0</v>
      </c>
      <c r="F47" t="s">
        <v>879</v>
      </c>
    </row>
    <row r="48" spans="3:6" x14ac:dyDescent="0.25">
      <c r="C48" s="206" t="s">
        <v>995</v>
      </c>
      <c r="D48">
        <v>0.74393305058591253</v>
      </c>
      <c r="E48" s="6" t="s">
        <v>0</v>
      </c>
      <c r="F48" t="s">
        <v>880</v>
      </c>
    </row>
    <row r="49" spans="3:6" x14ac:dyDescent="0.25">
      <c r="C49" s="206" t="s">
        <v>996</v>
      </c>
      <c r="D49">
        <v>0.73855658713477379</v>
      </c>
      <c r="E49" s="6" t="s">
        <v>0</v>
      </c>
      <c r="F49" t="s">
        <v>881</v>
      </c>
    </row>
    <row r="50" spans="3:6" x14ac:dyDescent="0.25">
      <c r="C50" s="206" t="s">
        <v>997</v>
      </c>
      <c r="D50">
        <v>0.2281407609574547</v>
      </c>
      <c r="E50" s="6" t="s">
        <v>0</v>
      </c>
      <c r="F50" t="s">
        <v>882</v>
      </c>
    </row>
    <row r="51" spans="3:6" x14ac:dyDescent="0.25">
      <c r="C51" s="206" t="s">
        <v>998</v>
      </c>
      <c r="D51">
        <v>1.080763025022462</v>
      </c>
      <c r="E51" s="6" t="s">
        <v>0</v>
      </c>
      <c r="F51" t="s">
        <v>883</v>
      </c>
    </row>
    <row r="52" spans="3:6" x14ac:dyDescent="0.25">
      <c r="C52" s="206" t="s">
        <v>999</v>
      </c>
      <c r="D52">
        <v>0.32472440996417717</v>
      </c>
      <c r="E52" s="6" t="s">
        <v>0</v>
      </c>
      <c r="F52" t="s">
        <v>884</v>
      </c>
    </row>
    <row r="53" spans="3:6" x14ac:dyDescent="0.25">
      <c r="C53" s="206" t="s">
        <v>1000</v>
      </c>
      <c r="D53">
        <v>1.1530177947591029</v>
      </c>
      <c r="E53" s="6" t="s">
        <v>0</v>
      </c>
      <c r="F53" t="s">
        <v>885</v>
      </c>
    </row>
    <row r="54" spans="3:6" x14ac:dyDescent="0.25">
      <c r="C54" s="206" t="s">
        <v>1001</v>
      </c>
      <c r="D54">
        <v>0.34272991132433078</v>
      </c>
      <c r="E54" s="6" t="s">
        <v>0</v>
      </c>
      <c r="F54" t="s">
        <v>886</v>
      </c>
    </row>
    <row r="55" spans="3:6" x14ac:dyDescent="0.25">
      <c r="C55" s="206" t="s">
        <v>1002</v>
      </c>
      <c r="D55">
        <v>1.0752379822602769</v>
      </c>
      <c r="E55" s="6" t="s">
        <v>0</v>
      </c>
      <c r="F55" t="s">
        <v>887</v>
      </c>
    </row>
    <row r="56" spans="3:6" x14ac:dyDescent="0.25">
      <c r="C56" s="206" t="s">
        <v>1003</v>
      </c>
      <c r="D56">
        <v>1.401266388048874</v>
      </c>
      <c r="E56" s="6" t="s">
        <v>0</v>
      </c>
      <c r="F56" t="s">
        <v>888</v>
      </c>
    </row>
    <row r="57" spans="3:6" x14ac:dyDescent="0.25">
      <c r="C57" s="206" t="s">
        <v>1004</v>
      </c>
      <c r="D57">
        <v>1.118530070618293</v>
      </c>
      <c r="E57" s="6" t="s">
        <v>0</v>
      </c>
      <c r="F57" t="s">
        <v>889</v>
      </c>
    </row>
    <row r="58" spans="3:6" x14ac:dyDescent="0.25">
      <c r="C58" s="206" t="s">
        <v>1005</v>
      </c>
      <c r="D58">
        <v>1.303923986127882</v>
      </c>
      <c r="E58" s="6" t="s">
        <v>0</v>
      </c>
      <c r="F58" t="s">
        <v>890</v>
      </c>
    </row>
    <row r="59" spans="3:6" x14ac:dyDescent="0.25">
      <c r="C59" s="206" t="s">
        <v>1006</v>
      </c>
      <c r="D59">
        <v>1.0006442771948729</v>
      </c>
      <c r="E59" s="6" t="s">
        <v>0</v>
      </c>
      <c r="F59" t="s">
        <v>891</v>
      </c>
    </row>
    <row r="60" spans="3:6" x14ac:dyDescent="0.25">
      <c r="C60" s="206" t="s">
        <v>1007</v>
      </c>
      <c r="D60">
        <v>1.2462675482169561</v>
      </c>
      <c r="E60" s="6" t="s">
        <v>0</v>
      </c>
      <c r="F60" t="s">
        <v>892</v>
      </c>
    </row>
    <row r="61" spans="3:6" x14ac:dyDescent="0.25">
      <c r="C61" s="206" t="s">
        <v>1008</v>
      </c>
      <c r="D61">
        <v>1.0897093138445459</v>
      </c>
      <c r="E61" s="6" t="s">
        <v>0</v>
      </c>
      <c r="F61" t="s">
        <v>893</v>
      </c>
    </row>
    <row r="62" spans="3:6" x14ac:dyDescent="0.25">
      <c r="C62" s="206" t="s">
        <v>1009</v>
      </c>
      <c r="D62">
        <v>1.429753986527831</v>
      </c>
      <c r="E62" s="6" t="s">
        <v>0</v>
      </c>
      <c r="F62" t="s">
        <v>894</v>
      </c>
    </row>
    <row r="63" spans="3:6" x14ac:dyDescent="0.25">
      <c r="C63" s="206" t="s">
        <v>1010</v>
      </c>
      <c r="D63">
        <v>1.3967298880817409</v>
      </c>
      <c r="E63" s="6" t="s">
        <v>0</v>
      </c>
      <c r="F63" t="s">
        <v>895</v>
      </c>
    </row>
    <row r="64" spans="3:6" x14ac:dyDescent="0.25">
      <c r="C64" s="206" t="s">
        <v>1011</v>
      </c>
      <c r="D64">
        <v>0.71641761358088285</v>
      </c>
      <c r="E64" s="6" t="s">
        <v>0</v>
      </c>
      <c r="F64" t="s">
        <v>896</v>
      </c>
    </row>
    <row r="65" spans="3:6" x14ac:dyDescent="0.25">
      <c r="C65" s="206" t="s">
        <v>1012</v>
      </c>
      <c r="D65">
        <v>0.74430956181877117</v>
      </c>
      <c r="E65" s="6" t="s">
        <v>0</v>
      </c>
      <c r="F65" t="s">
        <v>897</v>
      </c>
    </row>
    <row r="66" spans="3:6" x14ac:dyDescent="0.25">
      <c r="C66" s="206" t="s">
        <v>1013</v>
      </c>
      <c r="D66">
        <v>0.67565438955443047</v>
      </c>
      <c r="E66" s="6" t="s">
        <v>0</v>
      </c>
      <c r="F66" t="s">
        <v>898</v>
      </c>
    </row>
    <row r="67" spans="3:6" x14ac:dyDescent="0.25">
      <c r="C67" s="206" t="s">
        <v>1014</v>
      </c>
      <c r="D67">
        <v>0.86489647235226175</v>
      </c>
      <c r="E67" s="6" t="s">
        <v>0</v>
      </c>
      <c r="F67" t="s">
        <v>899</v>
      </c>
    </row>
    <row r="68" spans="3:6" x14ac:dyDescent="0.25">
      <c r="C68" s="206" t="s">
        <v>1015</v>
      </c>
      <c r="D68">
        <v>0.7729540444011983</v>
      </c>
      <c r="E68" s="6" t="s">
        <v>0</v>
      </c>
      <c r="F68" t="s">
        <v>900</v>
      </c>
    </row>
    <row r="69" spans="3:6" x14ac:dyDescent="0.25">
      <c r="C69" s="206" t="s">
        <v>1016</v>
      </c>
      <c r="D69">
        <v>0.81828559334530027</v>
      </c>
      <c r="E69" s="6" t="s">
        <v>0</v>
      </c>
      <c r="F69" t="s">
        <v>901</v>
      </c>
    </row>
    <row r="70" spans="3:6" x14ac:dyDescent="0.25">
      <c r="C70" s="206" t="s">
        <v>1017</v>
      </c>
      <c r="D70">
        <v>-1.6482338753426171E-2</v>
      </c>
      <c r="E70" s="6" t="s">
        <v>0</v>
      </c>
      <c r="F70" t="s">
        <v>902</v>
      </c>
    </row>
    <row r="71" spans="3:6" x14ac:dyDescent="0.25">
      <c r="C71" s="206" t="s">
        <v>1018</v>
      </c>
      <c r="D71">
        <v>-1.968146566187369E-2</v>
      </c>
      <c r="E71" s="6" t="s">
        <v>0</v>
      </c>
      <c r="F71" t="s">
        <v>903</v>
      </c>
    </row>
    <row r="72" spans="3:6" x14ac:dyDescent="0.25">
      <c r="C72" s="206" t="s">
        <v>1019</v>
      </c>
      <c r="D72">
        <v>0.7671440380844482</v>
      </c>
      <c r="E72" s="6" t="s">
        <v>0</v>
      </c>
      <c r="F72" t="s">
        <v>904</v>
      </c>
    </row>
    <row r="73" spans="3:6" x14ac:dyDescent="0.25">
      <c r="C73" s="206" t="s">
        <v>1020</v>
      </c>
      <c r="D73">
        <v>0.79045397637937675</v>
      </c>
      <c r="E73" s="6" t="s">
        <v>0</v>
      </c>
      <c r="F73" t="s">
        <v>905</v>
      </c>
    </row>
    <row r="74" spans="3:6" x14ac:dyDescent="0.25">
      <c r="C74" s="206" t="s">
        <v>1021</v>
      </c>
      <c r="D74">
        <v>0.93891783182266686</v>
      </c>
      <c r="E74" s="6" t="s">
        <v>0</v>
      </c>
      <c r="F74" t="s">
        <v>906</v>
      </c>
    </row>
    <row r="75" spans="3:6" x14ac:dyDescent="0.25">
      <c r="C75" s="206" t="s">
        <v>1022</v>
      </c>
      <c r="D75">
        <v>1.3109337385351909</v>
      </c>
      <c r="E75" s="6" t="s">
        <v>0</v>
      </c>
      <c r="F75" t="s">
        <v>907</v>
      </c>
    </row>
    <row r="76" spans="3:6" x14ac:dyDescent="0.25">
      <c r="C76" s="206" t="s">
        <v>1023</v>
      </c>
      <c r="D76">
        <v>0.66990379130299005</v>
      </c>
      <c r="E76" s="6" t="s">
        <v>0</v>
      </c>
      <c r="F76" t="s">
        <v>908</v>
      </c>
    </row>
    <row r="77" spans="3:6" x14ac:dyDescent="0.25">
      <c r="C77" s="206" t="s">
        <v>1024</v>
      </c>
      <c r="D77">
        <v>0.74430956181877117</v>
      </c>
      <c r="E77" s="6" t="s">
        <v>0</v>
      </c>
      <c r="F77" t="s">
        <v>909</v>
      </c>
    </row>
    <row r="78" spans="3:6" x14ac:dyDescent="0.25">
      <c r="C78" s="206" t="s">
        <v>1025</v>
      </c>
      <c r="D78">
        <v>0.87081341575373017</v>
      </c>
      <c r="E78" s="6" t="s">
        <v>0</v>
      </c>
      <c r="F78" t="s">
        <v>910</v>
      </c>
    </row>
    <row r="79" spans="3:6" x14ac:dyDescent="0.25">
      <c r="C79" s="206" t="s">
        <v>1026</v>
      </c>
      <c r="D79">
        <v>0.57743502945375991</v>
      </c>
      <c r="E79" s="6" t="s">
        <v>0</v>
      </c>
      <c r="F79" t="s">
        <v>911</v>
      </c>
    </row>
    <row r="80" spans="3:6" x14ac:dyDescent="0.25">
      <c r="C80" s="206" t="s">
        <v>1027</v>
      </c>
      <c r="D80">
        <v>0.57264949774480878</v>
      </c>
      <c r="E80" s="6" t="s">
        <v>0</v>
      </c>
      <c r="F80" t="s">
        <v>912</v>
      </c>
    </row>
    <row r="81" spans="3:6" x14ac:dyDescent="0.25">
      <c r="C81" s="206" t="s">
        <v>1028</v>
      </c>
      <c r="D81">
        <v>0.71767543689007995</v>
      </c>
      <c r="E81" s="6" t="s">
        <v>0</v>
      </c>
      <c r="F81" t="s">
        <v>913</v>
      </c>
    </row>
    <row r="82" spans="3:6" x14ac:dyDescent="0.25">
      <c r="C82" s="206" t="s">
        <v>1029</v>
      </c>
      <c r="D82">
        <v>0.92771399647553088</v>
      </c>
      <c r="E82" s="6" t="s">
        <v>0</v>
      </c>
      <c r="F82" t="s">
        <v>914</v>
      </c>
    </row>
    <row r="83" spans="3:6" x14ac:dyDescent="0.25">
      <c r="C83" s="206" t="s">
        <v>1030</v>
      </c>
      <c r="D83">
        <v>1.3156757578908409</v>
      </c>
      <c r="E83" s="6" t="s">
        <v>0</v>
      </c>
      <c r="F83" t="s">
        <v>915</v>
      </c>
    </row>
    <row r="84" spans="3:6" x14ac:dyDescent="0.25">
      <c r="C84" s="206" t="s">
        <v>1031</v>
      </c>
      <c r="D84">
        <v>1.2248001480370521</v>
      </c>
      <c r="E84" s="6" t="s">
        <v>0</v>
      </c>
      <c r="F84" t="s">
        <v>916</v>
      </c>
    </row>
    <row r="85" spans="3:6" x14ac:dyDescent="0.25">
      <c r="C85" s="206" t="s">
        <v>1032</v>
      </c>
      <c r="D85">
        <v>1.6940404456869</v>
      </c>
      <c r="E85" s="6" t="s">
        <v>0</v>
      </c>
      <c r="F85" t="s">
        <v>917</v>
      </c>
    </row>
    <row r="86" spans="3:6" x14ac:dyDescent="0.25">
      <c r="C86" s="206" t="s">
        <v>1033</v>
      </c>
      <c r="D86">
        <v>0.85801788671874712</v>
      </c>
      <c r="E86" s="6" t="s">
        <v>0</v>
      </c>
      <c r="F86" t="s">
        <v>918</v>
      </c>
    </row>
    <row r="87" spans="3:6" x14ac:dyDescent="0.25">
      <c r="C87" s="206" t="s">
        <v>1034</v>
      </c>
      <c r="D87">
        <v>0.19850002546049789</v>
      </c>
      <c r="E87" s="6" t="s">
        <v>0</v>
      </c>
      <c r="F87" t="s">
        <v>919</v>
      </c>
    </row>
    <row r="88" spans="3:6" x14ac:dyDescent="0.25">
      <c r="C88" s="206" t="s">
        <v>1035</v>
      </c>
      <c r="D88">
        <v>0.74299742298240889</v>
      </c>
      <c r="E88" s="6" t="s">
        <v>0</v>
      </c>
      <c r="F88" t="s">
        <v>920</v>
      </c>
    </row>
    <row r="89" spans="3:6" x14ac:dyDescent="0.25">
      <c r="C89" s="206" t="s">
        <v>1036</v>
      </c>
      <c r="D89">
        <v>0.27311459465307331</v>
      </c>
      <c r="E89" s="6" t="s">
        <v>0</v>
      </c>
      <c r="F89" t="s">
        <v>921</v>
      </c>
    </row>
    <row r="90" spans="3:6" x14ac:dyDescent="0.25">
      <c r="C90" s="206" t="s">
        <v>1037</v>
      </c>
      <c r="D90">
        <v>0.98773021550772733</v>
      </c>
      <c r="E90" s="6" t="s">
        <v>0</v>
      </c>
      <c r="F90" t="s">
        <v>922</v>
      </c>
    </row>
    <row r="91" spans="3:6" x14ac:dyDescent="0.25">
      <c r="C91" s="206" t="s">
        <v>1038</v>
      </c>
      <c r="D91">
        <v>0.27403377599467038</v>
      </c>
      <c r="E91" s="6" t="s">
        <v>0</v>
      </c>
      <c r="F91" t="s">
        <v>923</v>
      </c>
    </row>
    <row r="92" spans="3:6" x14ac:dyDescent="0.25">
      <c r="C92" s="206" t="s">
        <v>1039</v>
      </c>
      <c r="D92">
        <v>0.8713962312611806</v>
      </c>
      <c r="E92" s="6" t="s">
        <v>0</v>
      </c>
      <c r="F92" t="s">
        <v>924</v>
      </c>
    </row>
    <row r="93" spans="3:6" x14ac:dyDescent="0.25">
      <c r="C93" s="206" t="s">
        <v>1040</v>
      </c>
      <c r="D93">
        <v>0.22230949363166741</v>
      </c>
      <c r="E93" s="6" t="s">
        <v>0</v>
      </c>
      <c r="F93" t="s">
        <v>925</v>
      </c>
    </row>
    <row r="94" spans="3:6" x14ac:dyDescent="0.25">
      <c r="C94" s="206" t="s">
        <v>1041</v>
      </c>
      <c r="D94">
        <v>0.22582707554538209</v>
      </c>
      <c r="E94" s="6" t="s">
        <v>0</v>
      </c>
      <c r="F94" t="s">
        <v>926</v>
      </c>
    </row>
    <row r="95" spans="3:6" x14ac:dyDescent="0.25">
      <c r="C95" s="206" t="s">
        <v>1042</v>
      </c>
      <c r="D95">
        <v>1.086848840216583</v>
      </c>
      <c r="E95" s="6" t="s">
        <v>0</v>
      </c>
      <c r="F95" t="s">
        <v>927</v>
      </c>
    </row>
    <row r="96" spans="3:6" x14ac:dyDescent="0.25">
      <c r="C96" s="206" t="s">
        <v>1043</v>
      </c>
      <c r="D96">
        <v>0.9333688927833228</v>
      </c>
      <c r="E96" s="6" t="s">
        <v>0</v>
      </c>
      <c r="F96" t="s">
        <v>928</v>
      </c>
    </row>
    <row r="97" spans="3:6" x14ac:dyDescent="0.25">
      <c r="C97" s="206" t="s">
        <v>1044</v>
      </c>
      <c r="D97">
        <v>1.5443360451135639</v>
      </c>
      <c r="E97" s="6" t="s">
        <v>0</v>
      </c>
      <c r="F97" t="s">
        <v>929</v>
      </c>
    </row>
    <row r="98" spans="3:6" x14ac:dyDescent="0.25">
      <c r="C98" s="206" t="s">
        <v>1045</v>
      </c>
      <c r="D98">
        <v>1.006708468361317</v>
      </c>
      <c r="E98" s="6" t="s">
        <v>0</v>
      </c>
      <c r="F98" t="s">
        <v>930</v>
      </c>
    </row>
    <row r="99" spans="3:6" x14ac:dyDescent="0.25">
      <c r="C99" s="206" t="s">
        <v>1046</v>
      </c>
      <c r="D99">
        <v>1.3826420349069539</v>
      </c>
      <c r="E99" s="6" t="s">
        <v>0</v>
      </c>
      <c r="F99" t="s">
        <v>931</v>
      </c>
    </row>
    <row r="100" spans="3:6" x14ac:dyDescent="0.25">
      <c r="C100" s="206" t="s">
        <v>1047</v>
      </c>
      <c r="D100">
        <v>1.0000938464838769</v>
      </c>
      <c r="E100" s="6" t="s">
        <v>0</v>
      </c>
      <c r="F100" t="s">
        <v>932</v>
      </c>
    </row>
    <row r="101" spans="3:6" x14ac:dyDescent="0.25">
      <c r="C101" s="206" t="s">
        <v>1048</v>
      </c>
      <c r="D101">
        <v>-6.1588783514397128E-3</v>
      </c>
      <c r="E101" s="6" t="s">
        <v>0</v>
      </c>
      <c r="F101" t="s">
        <v>933</v>
      </c>
    </row>
    <row r="102" spans="3:6" x14ac:dyDescent="0.25">
      <c r="C102" s="206" t="s">
        <v>1049</v>
      </c>
      <c r="D102">
        <v>-3.7821679032148882E-3</v>
      </c>
      <c r="E102" s="6" t="s">
        <v>0</v>
      </c>
      <c r="F102" t="s">
        <v>934</v>
      </c>
    </row>
    <row r="103" spans="3:6" x14ac:dyDescent="0.25">
      <c r="C103" s="206" t="s">
        <v>1050</v>
      </c>
      <c r="D103">
        <v>1.248236672715392</v>
      </c>
      <c r="E103" s="6" t="s">
        <v>0</v>
      </c>
      <c r="F103" t="s">
        <v>935</v>
      </c>
    </row>
    <row r="104" spans="3:6" x14ac:dyDescent="0.25">
      <c r="C104" s="206" t="s">
        <v>1051</v>
      </c>
      <c r="D104">
        <v>1.2348673245452491</v>
      </c>
      <c r="E104" s="6" t="s">
        <v>0</v>
      </c>
      <c r="F104" t="s">
        <v>936</v>
      </c>
    </row>
    <row r="105" spans="3:6" x14ac:dyDescent="0.25">
      <c r="C105" s="206" t="s">
        <v>1052</v>
      </c>
      <c r="D105">
        <v>1.2091874208164499</v>
      </c>
      <c r="E105" s="6" t="s">
        <v>0</v>
      </c>
      <c r="F105" t="s">
        <v>937</v>
      </c>
    </row>
    <row r="106" spans="3:6" x14ac:dyDescent="0.25">
      <c r="C106" s="206" t="s">
        <v>1053</v>
      </c>
      <c r="D106">
        <v>0.23496619163846211</v>
      </c>
      <c r="E106" s="6" t="s">
        <v>0</v>
      </c>
      <c r="F106" t="s">
        <v>938</v>
      </c>
    </row>
    <row r="107" spans="3:6" x14ac:dyDescent="0.25">
      <c r="C107" s="206" t="s">
        <v>1054</v>
      </c>
      <c r="D107">
        <v>1.303852461747784</v>
      </c>
      <c r="E107" s="6" t="s">
        <v>0</v>
      </c>
      <c r="F107" t="s">
        <v>939</v>
      </c>
    </row>
    <row r="108" spans="3:6" x14ac:dyDescent="0.25">
      <c r="C108" s="206" t="s">
        <v>1055</v>
      </c>
      <c r="D108">
        <v>0.9333688927833228</v>
      </c>
      <c r="E108" s="6" t="s">
        <v>0</v>
      </c>
      <c r="F108" t="s">
        <v>940</v>
      </c>
    </row>
    <row r="109" spans="3:6" x14ac:dyDescent="0.25">
      <c r="C109" s="206" t="s">
        <v>1056</v>
      </c>
      <c r="D109">
        <v>0.34034355194690169</v>
      </c>
      <c r="E109" s="6" t="s">
        <v>0</v>
      </c>
      <c r="F109" t="s">
        <v>941</v>
      </c>
    </row>
    <row r="110" spans="3:6" x14ac:dyDescent="0.25">
      <c r="C110" s="206" t="s">
        <v>1057</v>
      </c>
      <c r="D110">
        <v>1.3061356696865201</v>
      </c>
      <c r="E110" s="6" t="s">
        <v>0</v>
      </c>
      <c r="F110" t="s">
        <v>942</v>
      </c>
    </row>
    <row r="111" spans="3:6" x14ac:dyDescent="0.25">
      <c r="C111" s="206" t="s">
        <v>1058</v>
      </c>
      <c r="D111">
        <v>1.3015189636018949</v>
      </c>
      <c r="E111" s="6" t="s">
        <v>0</v>
      </c>
      <c r="F111" t="s">
        <v>943</v>
      </c>
    </row>
    <row r="112" spans="3:6" x14ac:dyDescent="0.25">
      <c r="C112" s="206" t="s">
        <v>1059</v>
      </c>
      <c r="D112">
        <v>0.34203772537735622</v>
      </c>
      <c r="E112" s="6" t="s">
        <v>0</v>
      </c>
      <c r="F112" t="s">
        <v>944</v>
      </c>
    </row>
    <row r="113" spans="3:6" x14ac:dyDescent="0.25">
      <c r="C113" s="206" t="s">
        <v>1060</v>
      </c>
      <c r="D113">
        <v>1.186723923110615</v>
      </c>
      <c r="E113" s="6" t="s">
        <v>0</v>
      </c>
      <c r="F113" t="s">
        <v>945</v>
      </c>
    </row>
    <row r="114" spans="3:6" x14ac:dyDescent="0.25">
      <c r="C114" s="206" t="s">
        <v>1061</v>
      </c>
      <c r="D114">
        <v>0.25419250804359678</v>
      </c>
      <c r="E114" s="6" t="s">
        <v>0</v>
      </c>
      <c r="F114" t="s">
        <v>946</v>
      </c>
    </row>
    <row r="115" spans="3:6" x14ac:dyDescent="0.25">
      <c r="C115" s="206" t="s">
        <v>1062</v>
      </c>
      <c r="D115">
        <v>0.96521396065861842</v>
      </c>
      <c r="E115" s="6" t="s">
        <v>0</v>
      </c>
      <c r="F115" t="s">
        <v>947</v>
      </c>
    </row>
    <row r="116" spans="3:6" x14ac:dyDescent="0.25">
      <c r="C116" s="206" t="s">
        <v>1063</v>
      </c>
      <c r="D116">
        <v>0.21208816877826209</v>
      </c>
      <c r="E116" s="6" t="s">
        <v>0</v>
      </c>
      <c r="F116" t="s">
        <v>948</v>
      </c>
    </row>
    <row r="117" spans="3:6" x14ac:dyDescent="0.25">
      <c r="C117" s="206" t="s">
        <v>949</v>
      </c>
      <c r="D117">
        <v>-13.34228187919463</v>
      </c>
      <c r="E117" s="6" t="s">
        <v>0</v>
      </c>
      <c r="F117" t="s">
        <v>949</v>
      </c>
    </row>
    <row r="118" spans="3:6" x14ac:dyDescent="0.25">
      <c r="C118" t="s">
        <v>842</v>
      </c>
      <c r="D118">
        <v>0.93891215680503748</v>
      </c>
      <c r="E118" s="6" t="s">
        <v>0</v>
      </c>
      <c r="F118" t="s">
        <v>950</v>
      </c>
    </row>
    <row r="119" spans="3:6" x14ac:dyDescent="0.25">
      <c r="C119" t="s">
        <v>843</v>
      </c>
      <c r="D119">
        <v>0.73036120430356599</v>
      </c>
      <c r="E119" s="6" t="s">
        <v>0</v>
      </c>
      <c r="F119" t="s">
        <v>951</v>
      </c>
    </row>
    <row r="120" spans="3:6" x14ac:dyDescent="0.25">
      <c r="C120" t="s">
        <v>845</v>
      </c>
      <c r="D120">
        <v>0.90235654510735674</v>
      </c>
      <c r="E120" s="6" t="s">
        <v>0</v>
      </c>
      <c r="F120" t="s">
        <v>952</v>
      </c>
    </row>
    <row r="121" spans="3:6" x14ac:dyDescent="0.25">
      <c r="C121" t="s">
        <v>846</v>
      </c>
      <c r="D121">
        <v>0.79830318769400144</v>
      </c>
      <c r="E121" s="6" t="s">
        <v>0</v>
      </c>
      <c r="F121" t="s">
        <v>953</v>
      </c>
    </row>
    <row r="122" spans="3:6" x14ac:dyDescent="0.25">
      <c r="C122" t="s">
        <v>848</v>
      </c>
      <c r="D122">
        <v>0.99954397516295967</v>
      </c>
      <c r="E122" s="6" t="s">
        <v>0</v>
      </c>
      <c r="F122" t="s">
        <v>954</v>
      </c>
    </row>
    <row r="123" spans="3:6" x14ac:dyDescent="0.25">
      <c r="C123" t="s">
        <v>849</v>
      </c>
      <c r="D123">
        <v>0.86597437882091677</v>
      </c>
      <c r="E123" s="6" t="s">
        <v>0</v>
      </c>
      <c r="F123" t="s">
        <v>955</v>
      </c>
    </row>
    <row r="124" spans="3:6" x14ac:dyDescent="0.25">
      <c r="C124" t="s">
        <v>852</v>
      </c>
      <c r="D124">
        <v>0.92762722617788618</v>
      </c>
      <c r="E124" s="6" t="s">
        <v>0</v>
      </c>
      <c r="F124" t="s">
        <v>956</v>
      </c>
    </row>
    <row r="125" spans="3:6" x14ac:dyDescent="0.25">
      <c r="C125" s="206" t="s">
        <v>1064</v>
      </c>
      <c r="D125">
        <v>0.73569948928852247</v>
      </c>
      <c r="E125" s="6" t="s">
        <v>0</v>
      </c>
      <c r="F125" t="s">
        <v>957</v>
      </c>
    </row>
    <row r="126" spans="3:6" x14ac:dyDescent="0.25">
      <c r="C126" s="206" t="s">
        <v>822</v>
      </c>
      <c r="D126">
        <v>0.74758867389374639</v>
      </c>
      <c r="E126" s="6" t="s">
        <v>0</v>
      </c>
      <c r="F126" t="s">
        <v>958</v>
      </c>
    </row>
    <row r="127" spans="3:6" x14ac:dyDescent="0.25">
      <c r="C127" s="206" t="s">
        <v>1065</v>
      </c>
      <c r="D127">
        <v>1.4080629521787209</v>
      </c>
      <c r="E127" s="6" t="s">
        <v>0</v>
      </c>
      <c r="F127" t="s">
        <v>959</v>
      </c>
    </row>
    <row r="128" spans="3:6" x14ac:dyDescent="0.25">
      <c r="C128" t="s">
        <v>844</v>
      </c>
      <c r="D128">
        <v>1.3512187322610889</v>
      </c>
      <c r="E128" s="6" t="s">
        <v>0</v>
      </c>
      <c r="F128" t="s">
        <v>960</v>
      </c>
    </row>
    <row r="129" spans="1:7" x14ac:dyDescent="0.25">
      <c r="C129" s="206" t="s">
        <v>1066</v>
      </c>
      <c r="D129">
        <v>1.560117588861349</v>
      </c>
      <c r="E129" s="6" t="s">
        <v>0</v>
      </c>
      <c r="F129" t="s">
        <v>961</v>
      </c>
    </row>
    <row r="130" spans="1:7" x14ac:dyDescent="0.25">
      <c r="C130" t="s">
        <v>847</v>
      </c>
      <c r="D130">
        <v>1.1643911735223791</v>
      </c>
      <c r="E130" s="6" t="s">
        <v>0</v>
      </c>
      <c r="F130" t="s">
        <v>962</v>
      </c>
    </row>
    <row r="131" spans="1:7" x14ac:dyDescent="0.25">
      <c r="C131" s="206" t="s">
        <v>1067</v>
      </c>
      <c r="D131">
        <v>1.303662046752992</v>
      </c>
      <c r="E131" s="6" t="s">
        <v>0</v>
      </c>
      <c r="F131" t="s">
        <v>963</v>
      </c>
    </row>
    <row r="132" spans="1:7" x14ac:dyDescent="0.25">
      <c r="C132" s="206" t="s">
        <v>1068</v>
      </c>
      <c r="D132">
        <v>1.2526113987618199</v>
      </c>
      <c r="E132" s="6" t="s">
        <v>0</v>
      </c>
      <c r="F132" t="s">
        <v>964</v>
      </c>
    </row>
    <row r="133" spans="1:7" x14ac:dyDescent="0.25">
      <c r="C133" t="s">
        <v>850</v>
      </c>
      <c r="D133">
        <v>1.220045320542313E-2</v>
      </c>
      <c r="E133" s="6" t="s">
        <v>0</v>
      </c>
      <c r="F133" t="s">
        <v>965</v>
      </c>
    </row>
    <row r="134" spans="1:7" x14ac:dyDescent="0.25">
      <c r="C134" t="s">
        <v>851</v>
      </c>
      <c r="D134">
        <v>1.224590520189844E-2</v>
      </c>
      <c r="E134" s="6" t="s">
        <v>0</v>
      </c>
      <c r="F134" t="s">
        <v>966</v>
      </c>
    </row>
    <row r="135" spans="1:7" x14ac:dyDescent="0.25">
      <c r="C135" t="s">
        <v>853</v>
      </c>
      <c r="D135">
        <v>1.326487160221423</v>
      </c>
      <c r="E135" s="6" t="s">
        <v>0</v>
      </c>
      <c r="F135" t="s">
        <v>967</v>
      </c>
    </row>
    <row r="136" spans="1:7" x14ac:dyDescent="0.25">
      <c r="C136" t="s">
        <v>854</v>
      </c>
      <c r="D136">
        <v>1.3154980006997969</v>
      </c>
      <c r="E136" s="6" t="s">
        <v>0</v>
      </c>
      <c r="F136" t="s">
        <v>968</v>
      </c>
    </row>
    <row r="137" spans="1:7" x14ac:dyDescent="0.25">
      <c r="C137" s="10" t="s">
        <v>353</v>
      </c>
      <c r="D137" s="205">
        <v>0</v>
      </c>
      <c r="E137" s="208" t="s">
        <v>0</v>
      </c>
      <c r="F137" s="207" t="s">
        <v>825</v>
      </c>
    </row>
    <row r="138" spans="1:7" x14ac:dyDescent="0.25">
      <c r="B138" t="s">
        <v>50</v>
      </c>
    </row>
    <row r="139" spans="1:7" x14ac:dyDescent="0.25">
      <c r="A139" t="s">
        <v>0</v>
      </c>
    </row>
    <row r="140" spans="1:7" x14ac:dyDescent="0.25">
      <c r="A140" t="s">
        <v>0</v>
      </c>
    </row>
    <row r="141" spans="1:7" x14ac:dyDescent="0.25">
      <c r="B141" s="145" t="s">
        <v>1076</v>
      </c>
      <c r="C141" s="145"/>
      <c r="D141" s="146"/>
      <c r="E141" s="146"/>
      <c r="F141" s="146"/>
    </row>
    <row r="142" spans="1:7" x14ac:dyDescent="0.25">
      <c r="C142" s="147" t="s">
        <v>1078</v>
      </c>
      <c r="D142" s="147" t="s">
        <v>1087</v>
      </c>
      <c r="E142" s="147" t="s">
        <v>1082</v>
      </c>
      <c r="F142" s="212" t="s">
        <v>1086</v>
      </c>
      <c r="G142" s="212" t="s">
        <v>1083</v>
      </c>
    </row>
    <row r="143" spans="1:7" x14ac:dyDescent="0.25">
      <c r="C143" s="1" t="s">
        <v>1079</v>
      </c>
      <c r="D143" s="61">
        <v>-999</v>
      </c>
      <c r="E143" s="61">
        <v>-999</v>
      </c>
      <c r="F143" s="1">
        <v>6</v>
      </c>
      <c r="G143" s="1">
        <v>22</v>
      </c>
    </row>
    <row r="144" spans="1:7" x14ac:dyDescent="0.25">
      <c r="C144" s="210" t="s">
        <v>1080</v>
      </c>
      <c r="D144" s="1">
        <v>6</v>
      </c>
      <c r="E144" s="1">
        <v>1</v>
      </c>
      <c r="F144" s="204">
        <v>1.7772312730847999</v>
      </c>
      <c r="G144" s="204">
        <v>6.5165146679776598</v>
      </c>
    </row>
    <row r="145" spans="1:12" x14ac:dyDescent="0.25">
      <c r="C145" s="210" t="s">
        <v>1081</v>
      </c>
      <c r="D145" s="1">
        <v>22</v>
      </c>
      <c r="E145" s="1">
        <v>2.4</v>
      </c>
      <c r="F145" s="204">
        <v>2.1046299727964199</v>
      </c>
      <c r="G145" s="204">
        <v>7.7169765669202297</v>
      </c>
    </row>
    <row r="146" spans="1:12" x14ac:dyDescent="0.25">
      <c r="B146" t="s">
        <v>50</v>
      </c>
    </row>
    <row r="147" spans="1:12" x14ac:dyDescent="0.25">
      <c r="A147" t="s">
        <v>0</v>
      </c>
    </row>
    <row r="148" spans="1:12" x14ac:dyDescent="0.25">
      <c r="A148" t="s">
        <v>0</v>
      </c>
    </row>
    <row r="149" spans="1:12" x14ac:dyDescent="0.25">
      <c r="A149" t="s">
        <v>0</v>
      </c>
      <c r="F149" s="24" t="s">
        <v>1091</v>
      </c>
      <c r="G149" s="24" t="s">
        <v>1092</v>
      </c>
      <c r="H149" s="24" t="s">
        <v>1093</v>
      </c>
      <c r="I149" s="24"/>
      <c r="J149" s="24"/>
      <c r="K149" s="24"/>
      <c r="L149" s="24"/>
    </row>
    <row r="150" spans="1:12" x14ac:dyDescent="0.25">
      <c r="A150" t="s">
        <v>0</v>
      </c>
      <c r="C150" s="24" t="s">
        <v>1088</v>
      </c>
      <c r="D150" s="214" t="s">
        <v>1089</v>
      </c>
      <c r="E150" s="6">
        <v>19</v>
      </c>
      <c r="F150" s="24">
        <f>(E150-F154)/(G154-F154)</f>
        <v>0.47619047619047616</v>
      </c>
      <c r="G150" s="24">
        <f>F155+(F150*(G155-F155))</f>
        <v>5.4825862512771142</v>
      </c>
      <c r="H150" s="24"/>
      <c r="I150" s="24"/>
      <c r="J150" s="24"/>
      <c r="K150" s="24"/>
      <c r="L150" s="24"/>
    </row>
    <row r="151" spans="1:12" x14ac:dyDescent="0.25">
      <c r="A151" t="s">
        <v>0</v>
      </c>
      <c r="C151" s="24"/>
      <c r="D151" s="214" t="s">
        <v>1090</v>
      </c>
      <c r="E151" s="6">
        <v>1.4615400000000001</v>
      </c>
      <c r="F151" s="24">
        <f>(E151-E155)/(E156-E155)</f>
        <v>0.61785809906291833</v>
      </c>
      <c r="G151" s="24">
        <f>F156+(F150*(G156-F156))</f>
        <v>8.1335991195659769</v>
      </c>
      <c r="H151" s="24">
        <f>G150+(F151*(G151-G150))</f>
        <v>7.1205360226694054</v>
      </c>
      <c r="I151" s="24"/>
      <c r="J151" s="24"/>
      <c r="K151" s="24"/>
      <c r="L151" s="24"/>
    </row>
    <row r="152" spans="1:12" x14ac:dyDescent="0.25">
      <c r="B152" s="145" t="s">
        <v>1077</v>
      </c>
      <c r="C152" s="145"/>
      <c r="D152" s="146"/>
      <c r="E152" s="146"/>
      <c r="F152" s="146"/>
    </row>
    <row r="153" spans="1:12" x14ac:dyDescent="0.25">
      <c r="C153" s="147" t="s">
        <v>1078</v>
      </c>
      <c r="D153" s="147" t="s">
        <v>1087</v>
      </c>
      <c r="E153" s="147" t="s">
        <v>1082</v>
      </c>
      <c r="F153" s="212" t="s">
        <v>1086</v>
      </c>
      <c r="G153" s="212" t="s">
        <v>1083</v>
      </c>
      <c r="H153" s="212" t="s">
        <v>1084</v>
      </c>
    </row>
    <row r="154" spans="1:12" x14ac:dyDescent="0.25">
      <c r="C154" s="1" t="s">
        <v>1079</v>
      </c>
      <c r="D154" s="61">
        <v>-999</v>
      </c>
      <c r="E154" s="61">
        <v>-999</v>
      </c>
      <c r="F154" s="1">
        <v>14</v>
      </c>
      <c r="G154" s="1">
        <v>24.5</v>
      </c>
      <c r="H154" s="1">
        <v>35</v>
      </c>
    </row>
    <row r="155" spans="1:12" x14ac:dyDescent="0.25">
      <c r="C155" s="210" t="s">
        <v>1080</v>
      </c>
      <c r="D155" s="211">
        <v>14</v>
      </c>
      <c r="E155" s="215">
        <v>1</v>
      </c>
      <c r="F155" s="209">
        <v>4.0472407657688896</v>
      </c>
      <c r="G155" s="209">
        <v>7.0614662853361603</v>
      </c>
      <c r="H155" s="209">
        <v>10.0579689809278</v>
      </c>
    </row>
    <row r="156" spans="1:12" x14ac:dyDescent="0.25">
      <c r="C156" s="213" t="s">
        <v>1083</v>
      </c>
      <c r="D156" s="61">
        <v>-999</v>
      </c>
      <c r="E156" s="215">
        <v>1.7470000000000001</v>
      </c>
      <c r="F156" s="209">
        <v>6.1745806457053201</v>
      </c>
      <c r="G156" s="209">
        <v>10.288519440812699</v>
      </c>
      <c r="H156" s="209">
        <v>14.0528614685423</v>
      </c>
    </row>
    <row r="157" spans="1:12" x14ac:dyDescent="0.25">
      <c r="C157" s="213" t="s">
        <v>1084</v>
      </c>
      <c r="D157" s="61">
        <v>-999</v>
      </c>
      <c r="E157" s="215">
        <v>2.12</v>
      </c>
      <c r="F157" s="209">
        <v>14.2402417304402</v>
      </c>
      <c r="G157" s="209">
        <v>23.261833752330102</v>
      </c>
      <c r="H157" s="209">
        <v>30.962188370029502</v>
      </c>
    </row>
    <row r="158" spans="1:12" x14ac:dyDescent="0.25">
      <c r="C158" s="213" t="s">
        <v>1085</v>
      </c>
      <c r="D158" s="61">
        <v>-999</v>
      </c>
      <c r="E158" s="215">
        <v>2.3069999999999999</v>
      </c>
      <c r="F158" s="209">
        <v>19.5080882760811</v>
      </c>
      <c r="G158" s="209">
        <v>31.842461807964899</v>
      </c>
      <c r="H158" s="209">
        <v>42.388314683006897</v>
      </c>
    </row>
    <row r="159" spans="1:12" x14ac:dyDescent="0.25">
      <c r="C159" s="210" t="s">
        <v>1081</v>
      </c>
      <c r="D159" s="211">
        <v>35</v>
      </c>
      <c r="E159" s="215">
        <v>2.4</v>
      </c>
      <c r="F159" s="209">
        <v>23.0287784144776</v>
      </c>
      <c r="G159" s="209">
        <v>37.512878873992399</v>
      </c>
      <c r="H159" s="209">
        <v>49.8631679938944</v>
      </c>
    </row>
    <row r="160" spans="1:12" x14ac:dyDescent="0.25">
      <c r="B160" t="s">
        <v>50</v>
      </c>
    </row>
    <row r="161" spans="1:10" x14ac:dyDescent="0.25">
      <c r="A161" t="s">
        <v>0</v>
      </c>
    </row>
    <row r="162" spans="1:10" x14ac:dyDescent="0.25">
      <c r="A162" t="s">
        <v>0</v>
      </c>
    </row>
    <row r="163" spans="1:10" x14ac:dyDescent="0.25">
      <c r="B163" s="145" t="s">
        <v>1094</v>
      </c>
      <c r="C163" s="145"/>
      <c r="D163" s="146"/>
      <c r="E163" s="146"/>
      <c r="F163" s="146"/>
    </row>
    <row r="164" spans="1:10" x14ac:dyDescent="0.25">
      <c r="C164" s="147" t="s">
        <v>1078</v>
      </c>
      <c r="D164" s="147" t="s">
        <v>1097</v>
      </c>
      <c r="E164" s="147" t="s">
        <v>1098</v>
      </c>
      <c r="F164" s="212" t="s">
        <v>1086</v>
      </c>
      <c r="G164" s="212" t="s">
        <v>1083</v>
      </c>
      <c r="H164" s="212" t="s">
        <v>1084</v>
      </c>
      <c r="I164" s="212" t="s">
        <v>1085</v>
      </c>
      <c r="J164" s="212" t="s">
        <v>1096</v>
      </c>
    </row>
    <row r="165" spans="1:10" x14ac:dyDescent="0.25">
      <c r="C165" s="1" t="s">
        <v>1095</v>
      </c>
      <c r="D165" s="61">
        <v>-999</v>
      </c>
      <c r="E165" s="61">
        <v>-999</v>
      </c>
      <c r="F165" s="1">
        <v>5</v>
      </c>
      <c r="G165" s="1">
        <v>6.5</v>
      </c>
      <c r="H165" s="1">
        <v>8</v>
      </c>
      <c r="I165" s="1">
        <v>9.5</v>
      </c>
      <c r="J165" s="1">
        <v>11</v>
      </c>
    </row>
    <row r="166" spans="1:10" x14ac:dyDescent="0.25">
      <c r="C166" s="210" t="s">
        <v>1080</v>
      </c>
      <c r="D166" s="211">
        <v>5</v>
      </c>
      <c r="E166" s="215">
        <v>0.5</v>
      </c>
      <c r="F166" s="209">
        <v>1.97075256891674</v>
      </c>
      <c r="G166" s="209">
        <v>2.8444383206836301</v>
      </c>
      <c r="H166" s="209">
        <v>3.9326226591917002</v>
      </c>
      <c r="I166" s="209">
        <v>5.3269916570599696</v>
      </c>
      <c r="J166" s="209">
        <v>7.1779300540934097</v>
      </c>
    </row>
    <row r="167" spans="1:10" x14ac:dyDescent="0.25">
      <c r="C167" s="213" t="s">
        <v>1083</v>
      </c>
      <c r="D167" s="61">
        <v>-999</v>
      </c>
      <c r="E167" s="215">
        <v>0.53300000000000003</v>
      </c>
      <c r="F167" s="209">
        <v>1.96284432544732</v>
      </c>
      <c r="G167" s="209">
        <v>2.8005516945156299</v>
      </c>
      <c r="H167" s="209">
        <v>3.8193107805482698</v>
      </c>
      <c r="I167" s="209">
        <v>5.0849283328115904</v>
      </c>
      <c r="J167" s="209">
        <v>6.6994992979074697</v>
      </c>
    </row>
    <row r="168" spans="1:10" x14ac:dyDescent="0.25">
      <c r="C168" s="213" t="s">
        <v>1084</v>
      </c>
      <c r="D168" s="61">
        <v>-999</v>
      </c>
      <c r="E168" s="215">
        <v>0.6</v>
      </c>
      <c r="F168" s="209">
        <v>1.9458491393528901</v>
      </c>
      <c r="G168" s="209">
        <v>2.7204932493267502</v>
      </c>
      <c r="H168" s="209">
        <v>3.6215925755201099</v>
      </c>
      <c r="I168" s="209">
        <v>4.68286348872397</v>
      </c>
      <c r="J168" s="209">
        <v>5.9511778179594499</v>
      </c>
    </row>
    <row r="169" spans="1:10" x14ac:dyDescent="0.25">
      <c r="C169" s="213" t="s">
        <v>1085</v>
      </c>
      <c r="D169" s="61">
        <v>-999</v>
      </c>
      <c r="E169" s="215">
        <v>0.73299999999999998</v>
      </c>
      <c r="F169" s="209">
        <v>1.9150348596070901</v>
      </c>
      <c r="G169" s="209">
        <v>2.5886355631293001</v>
      </c>
      <c r="H169" s="209">
        <v>3.31808108043731</v>
      </c>
      <c r="I169" s="209">
        <v>4.1106164511500101</v>
      </c>
      <c r="J169" s="209">
        <v>4.9747966105752699</v>
      </c>
    </row>
    <row r="170" spans="1:10" x14ac:dyDescent="0.25">
      <c r="C170" s="210" t="s">
        <v>1081</v>
      </c>
      <c r="D170" s="211">
        <v>11</v>
      </c>
      <c r="E170" s="215">
        <v>1</v>
      </c>
      <c r="F170" s="209">
        <v>1.9042669937369301</v>
      </c>
      <c r="G170" s="209">
        <v>2.49795552472336</v>
      </c>
      <c r="H170" s="209">
        <v>3.10249026657586</v>
      </c>
      <c r="I170" s="209">
        <v>3.7181711866689202</v>
      </c>
      <c r="J170" s="209">
        <v>4.3453094166638202</v>
      </c>
    </row>
    <row r="171" spans="1:10" x14ac:dyDescent="0.25">
      <c r="B171" t="s">
        <v>50</v>
      </c>
    </row>
    <row r="172" spans="1:10" x14ac:dyDescent="0.25">
      <c r="A172" t="s">
        <v>0</v>
      </c>
    </row>
    <row r="173" spans="1:10" x14ac:dyDescent="0.25">
      <c r="A173" t="s">
        <v>0</v>
      </c>
    </row>
    <row r="174" spans="1:10" x14ac:dyDescent="0.25">
      <c r="B174" s="145" t="s">
        <v>1099</v>
      </c>
      <c r="C174" s="145"/>
      <c r="D174" s="146"/>
      <c r="E174" s="146"/>
      <c r="F174" s="146"/>
    </row>
    <row r="175" spans="1:10" x14ac:dyDescent="0.25">
      <c r="C175" s="147" t="s">
        <v>1078</v>
      </c>
      <c r="D175" s="147" t="s">
        <v>1097</v>
      </c>
      <c r="E175" s="147" t="s">
        <v>1098</v>
      </c>
      <c r="F175" s="212" t="s">
        <v>1086</v>
      </c>
      <c r="G175" s="212" t="s">
        <v>1083</v>
      </c>
      <c r="H175" s="212" t="s">
        <v>1084</v>
      </c>
      <c r="I175" s="212" t="s">
        <v>1085</v>
      </c>
      <c r="J175" s="212" t="s">
        <v>1096</v>
      </c>
    </row>
    <row r="176" spans="1:10" x14ac:dyDescent="0.25">
      <c r="C176" s="1" t="s">
        <v>1095</v>
      </c>
      <c r="D176" s="61">
        <v>-999</v>
      </c>
      <c r="E176" s="61">
        <v>-999</v>
      </c>
      <c r="F176" s="1">
        <v>5</v>
      </c>
      <c r="G176" s="1">
        <v>6.5</v>
      </c>
      <c r="H176" s="1">
        <v>8</v>
      </c>
      <c r="I176" s="1">
        <v>9.5</v>
      </c>
      <c r="J176" s="1">
        <v>11</v>
      </c>
    </row>
    <row r="177" spans="1:10" x14ac:dyDescent="0.25">
      <c r="C177" s="210" t="s">
        <v>1080</v>
      </c>
      <c r="D177" s="211">
        <v>5</v>
      </c>
      <c r="E177" s="215">
        <v>0.5</v>
      </c>
      <c r="F177" s="209">
        <v>1.79088568325965</v>
      </c>
      <c r="G177" s="209">
        <v>2.5867817149954102</v>
      </c>
      <c r="H177" s="209">
        <v>3.5758024515454498</v>
      </c>
      <c r="I177" s="209">
        <v>4.8426266640532498</v>
      </c>
      <c r="J177" s="209">
        <v>6.5234260615100101</v>
      </c>
    </row>
    <row r="178" spans="1:10" x14ac:dyDescent="0.25">
      <c r="C178" s="213" t="s">
        <v>1083</v>
      </c>
      <c r="D178" s="61">
        <v>-999</v>
      </c>
      <c r="E178" s="215">
        <v>0.53300000000000003</v>
      </c>
      <c r="F178" s="209">
        <v>1.7754184510431199</v>
      </c>
      <c r="G178" s="209">
        <v>2.5352521639685199</v>
      </c>
      <c r="H178" s="209">
        <v>3.4569741750052798</v>
      </c>
      <c r="I178" s="209">
        <v>4.60164866838445</v>
      </c>
      <c r="J178" s="209">
        <v>6.0612992212070598</v>
      </c>
    </row>
    <row r="179" spans="1:10" x14ac:dyDescent="0.25">
      <c r="C179" s="213" t="s">
        <v>1084</v>
      </c>
      <c r="D179" s="61">
        <v>-999</v>
      </c>
      <c r="E179" s="215">
        <v>0.6</v>
      </c>
      <c r="F179" s="209">
        <v>1.75272498581222</v>
      </c>
      <c r="G179" s="209">
        <v>2.4510469309789502</v>
      </c>
      <c r="H179" s="209">
        <v>3.2624773122950899</v>
      </c>
      <c r="I179" s="209">
        <v>4.2178718940252597</v>
      </c>
      <c r="J179" s="209">
        <v>5.3592735577279402</v>
      </c>
    </row>
    <row r="180" spans="1:10" x14ac:dyDescent="0.25">
      <c r="C180" s="213" t="s">
        <v>1085</v>
      </c>
      <c r="D180" s="61">
        <v>-999</v>
      </c>
      <c r="E180" s="215">
        <v>0.73299999999999998</v>
      </c>
      <c r="F180" s="209">
        <v>1.7160437881453801</v>
      </c>
      <c r="G180" s="209">
        <v>2.3194022408452999</v>
      </c>
      <c r="H180" s="209">
        <v>2.9726363183632198</v>
      </c>
      <c r="I180" s="209">
        <v>3.6821969781279802</v>
      </c>
      <c r="J180" s="209">
        <v>4.4556977991213698</v>
      </c>
    </row>
    <row r="181" spans="1:10" x14ac:dyDescent="0.25">
      <c r="C181" s="210" t="s">
        <v>1081</v>
      </c>
      <c r="D181" s="211">
        <v>11</v>
      </c>
      <c r="E181" s="215">
        <v>1</v>
      </c>
      <c r="F181" s="209">
        <v>1.6539168354304801</v>
      </c>
      <c r="G181" s="209">
        <v>2.1693762782338699</v>
      </c>
      <c r="H181" s="209">
        <v>2.6941658196721301</v>
      </c>
      <c r="I181" s="209">
        <v>3.2285410931517098</v>
      </c>
      <c r="J181" s="209">
        <v>3.77276715688292</v>
      </c>
    </row>
    <row r="182" spans="1:10" x14ac:dyDescent="0.25">
      <c r="B182" t="s">
        <v>50</v>
      </c>
    </row>
    <row r="183" spans="1:10" x14ac:dyDescent="0.25">
      <c r="A183" t="s">
        <v>0</v>
      </c>
    </row>
    <row r="184" spans="1:10" x14ac:dyDescent="0.25">
      <c r="A184" t="s">
        <v>0</v>
      </c>
    </row>
    <row r="185" spans="1:10" x14ac:dyDescent="0.25">
      <c r="B185" s="145" t="s">
        <v>1100</v>
      </c>
      <c r="C185" s="145"/>
      <c r="D185" s="146"/>
      <c r="E185" s="146"/>
      <c r="F185" s="146"/>
    </row>
    <row r="186" spans="1:10" x14ac:dyDescent="0.25">
      <c r="C186" s="147" t="s">
        <v>1078</v>
      </c>
      <c r="D186" s="147" t="s">
        <v>1097</v>
      </c>
      <c r="E186" s="147" t="s">
        <v>1098</v>
      </c>
      <c r="F186" s="212" t="s">
        <v>1086</v>
      </c>
      <c r="G186" s="212" t="s">
        <v>1083</v>
      </c>
      <c r="H186" s="212" t="s">
        <v>1084</v>
      </c>
      <c r="I186" s="212" t="s">
        <v>1085</v>
      </c>
      <c r="J186" s="212" t="s">
        <v>1096</v>
      </c>
    </row>
    <row r="187" spans="1:10" x14ac:dyDescent="0.25">
      <c r="C187" s="1" t="s">
        <v>1095</v>
      </c>
      <c r="D187" s="61">
        <v>-999</v>
      </c>
      <c r="E187" s="61">
        <v>-999</v>
      </c>
      <c r="F187" s="1">
        <v>7</v>
      </c>
      <c r="G187" s="1">
        <v>9.25</v>
      </c>
      <c r="H187" s="1">
        <v>11.5</v>
      </c>
      <c r="I187" s="1">
        <v>13.75</v>
      </c>
      <c r="J187" s="1">
        <v>16</v>
      </c>
    </row>
    <row r="188" spans="1:10" x14ac:dyDescent="0.25">
      <c r="C188" s="210" t="s">
        <v>1080</v>
      </c>
      <c r="D188" s="211">
        <v>7</v>
      </c>
      <c r="E188" s="215">
        <v>0.5</v>
      </c>
      <c r="F188" s="209">
        <v>2.7016273330016198</v>
      </c>
      <c r="G188" s="209">
        <v>4.0495852173573104</v>
      </c>
      <c r="H188" s="209">
        <v>5.7957973330219099</v>
      </c>
      <c r="I188" s="209">
        <v>8.2024235372696896</v>
      </c>
      <c r="J188" s="209">
        <v>11.6886196227955</v>
      </c>
    </row>
    <row r="189" spans="1:10" x14ac:dyDescent="0.25">
      <c r="C189" s="213" t="s">
        <v>1083</v>
      </c>
      <c r="D189" s="61">
        <v>-999</v>
      </c>
      <c r="E189" s="215">
        <v>0.54</v>
      </c>
      <c r="F189" s="209">
        <v>2.6198635152546301</v>
      </c>
      <c r="G189" s="209">
        <v>3.8322414514425098</v>
      </c>
      <c r="H189" s="209">
        <v>5.3410425089460203</v>
      </c>
      <c r="I189" s="209">
        <v>7.2646659093057</v>
      </c>
      <c r="J189" s="209">
        <v>9.8004285599386698</v>
      </c>
    </row>
    <row r="190" spans="1:10" x14ac:dyDescent="0.25">
      <c r="C190" s="213" t="s">
        <v>1084</v>
      </c>
      <c r="D190" s="61">
        <v>-999</v>
      </c>
      <c r="E190" s="215">
        <v>0.62</v>
      </c>
      <c r="F190" s="209">
        <v>2.49270666820766</v>
      </c>
      <c r="G190" s="209">
        <v>3.50745123673298</v>
      </c>
      <c r="H190" s="209">
        <v>4.6627116304482996</v>
      </c>
      <c r="I190" s="209">
        <v>5.9896865405500597</v>
      </c>
      <c r="J190" s="209">
        <v>7.5294833005236503</v>
      </c>
    </row>
    <row r="191" spans="1:10" x14ac:dyDescent="0.25">
      <c r="C191" s="213" t="s">
        <v>1085</v>
      </c>
      <c r="D191" s="61">
        <v>-999</v>
      </c>
      <c r="E191" s="215">
        <v>0.78</v>
      </c>
      <c r="F191" s="209">
        <v>2.3643583391073602</v>
      </c>
      <c r="G191" s="209">
        <v>3.1680836578940701</v>
      </c>
      <c r="H191" s="209">
        <v>3.99457534438727</v>
      </c>
      <c r="I191" s="209">
        <v>4.8447715247557497</v>
      </c>
      <c r="J191" s="209">
        <v>5.7196590948597601</v>
      </c>
    </row>
    <row r="192" spans="1:10" x14ac:dyDescent="0.25">
      <c r="C192" s="210" t="s">
        <v>1081</v>
      </c>
      <c r="D192" s="211">
        <v>16</v>
      </c>
      <c r="E192" s="215">
        <v>1.1000000000000001</v>
      </c>
      <c r="F192" s="209">
        <v>2.18223818437205</v>
      </c>
      <c r="G192" s="209">
        <v>2.8749906050941898</v>
      </c>
      <c r="H192" s="209">
        <v>3.56353949414199</v>
      </c>
      <c r="I192" s="209">
        <v>4.2478967483252603</v>
      </c>
      <c r="J192" s="209">
        <v>4.9280744439389403</v>
      </c>
    </row>
    <row r="193" spans="1:2" x14ac:dyDescent="0.25">
      <c r="B193" t="s">
        <v>50</v>
      </c>
    </row>
    <row r="194" spans="1:2" x14ac:dyDescent="0.25">
      <c r="A194" t="s">
        <v>0</v>
      </c>
    </row>
    <row r="195" spans="1:2" x14ac:dyDescent="0.25">
      <c r="A195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969</v>
      </c>
      <c r="H3" t="s">
        <v>970</v>
      </c>
    </row>
    <row r="4" spans="3:14" x14ac:dyDescent="0.25">
      <c r="C4" t="s">
        <v>856</v>
      </c>
      <c r="D4" t="str">
        <f t="shared" ref="D4:D10" si="0">VLOOKUP(C4, M$4:N$28, 2, FALSE)</f>
        <v>Qr47rated</v>
      </c>
      <c r="M4" t="s">
        <v>856</v>
      </c>
      <c r="N4" t="s">
        <v>830</v>
      </c>
    </row>
    <row r="5" spans="3:14" x14ac:dyDescent="0.25">
      <c r="C5" t="s">
        <v>857</v>
      </c>
      <c r="D5" t="str">
        <f t="shared" si="0"/>
        <v>Qr47min</v>
      </c>
      <c r="M5" t="s">
        <v>857</v>
      </c>
      <c r="N5" t="s">
        <v>831</v>
      </c>
    </row>
    <row r="6" spans="3:14" x14ac:dyDescent="0.25">
      <c r="C6" t="s">
        <v>858</v>
      </c>
      <c r="D6" t="str">
        <f t="shared" si="0"/>
        <v>Qr17rated</v>
      </c>
      <c r="M6" t="s">
        <v>858</v>
      </c>
      <c r="N6" t="s">
        <v>832</v>
      </c>
    </row>
    <row r="7" spans="3:14" x14ac:dyDescent="0.25">
      <c r="C7" t="s">
        <v>859</v>
      </c>
      <c r="D7" t="str">
        <f t="shared" si="0"/>
        <v>Qr17min</v>
      </c>
      <c r="M7" t="s">
        <v>859</v>
      </c>
      <c r="N7" t="s">
        <v>833</v>
      </c>
    </row>
    <row r="8" spans="3:14" x14ac:dyDescent="0.25">
      <c r="C8" t="s">
        <v>860</v>
      </c>
      <c r="D8" t="str">
        <f t="shared" si="0"/>
        <v>Qr5rated</v>
      </c>
      <c r="M8" t="s">
        <v>868</v>
      </c>
      <c r="N8" t="s">
        <v>834</v>
      </c>
    </row>
    <row r="9" spans="3:14" x14ac:dyDescent="0.25">
      <c r="C9" t="s">
        <v>861</v>
      </c>
      <c r="D9" t="str">
        <f t="shared" si="0"/>
        <v>Qr5min</v>
      </c>
      <c r="M9" t="s">
        <v>860</v>
      </c>
      <c r="N9" t="s">
        <v>835</v>
      </c>
    </row>
    <row r="10" spans="3:14" x14ac:dyDescent="0.25">
      <c r="C10" t="s">
        <v>862</v>
      </c>
      <c r="D10" t="str">
        <f t="shared" si="0"/>
        <v>Qr95rated</v>
      </c>
      <c r="M10" t="s">
        <v>861</v>
      </c>
      <c r="N10" t="s">
        <v>836</v>
      </c>
    </row>
    <row r="11" spans="3:14" x14ac:dyDescent="0.25">
      <c r="C11" t="s">
        <v>863</v>
      </c>
      <c r="D11" s="206" t="str">
        <f>H11</f>
        <v>Qr95min</v>
      </c>
      <c r="H11" t="s">
        <v>823</v>
      </c>
      <c r="M11" t="s">
        <v>871</v>
      </c>
      <c r="N11" t="s">
        <v>837</v>
      </c>
    </row>
    <row r="12" spans="3:14" x14ac:dyDescent="0.25">
      <c r="C12" t="s">
        <v>864</v>
      </c>
      <c r="D12" s="206" t="str">
        <f t="shared" ref="D12:D15" si="1">H12</f>
        <v>Qr82min</v>
      </c>
      <c r="H12" t="s">
        <v>971</v>
      </c>
      <c r="M12" t="s">
        <v>872</v>
      </c>
      <c r="N12" t="s">
        <v>838</v>
      </c>
    </row>
    <row r="13" spans="3:14" x14ac:dyDescent="0.25">
      <c r="C13" t="s">
        <v>865</v>
      </c>
      <c r="D13" s="206" t="str">
        <f t="shared" si="1"/>
        <v>Qm17max</v>
      </c>
      <c r="H13" t="s">
        <v>972</v>
      </c>
      <c r="M13" t="s">
        <v>862</v>
      </c>
      <c r="N13" t="s">
        <v>839</v>
      </c>
    </row>
    <row r="14" spans="3:14" x14ac:dyDescent="0.25">
      <c r="C14" t="s">
        <v>866</v>
      </c>
      <c r="D14" s="206" t="str">
        <f t="shared" si="1"/>
        <v>Qm17rated</v>
      </c>
      <c r="H14" t="s">
        <v>973</v>
      </c>
      <c r="M14" t="s">
        <v>873</v>
      </c>
      <c r="N14" t="s">
        <v>840</v>
      </c>
    </row>
    <row r="15" spans="3:14" x14ac:dyDescent="0.25">
      <c r="C15" t="s">
        <v>867</v>
      </c>
      <c r="D15" s="206" t="str">
        <f t="shared" si="1"/>
        <v>Qm17min</v>
      </c>
      <c r="H15" t="s">
        <v>974</v>
      </c>
      <c r="M15" t="s">
        <v>874</v>
      </c>
      <c r="N15" t="s">
        <v>841</v>
      </c>
    </row>
    <row r="16" spans="3:14" x14ac:dyDescent="0.25">
      <c r="C16" t="s">
        <v>868</v>
      </c>
      <c r="D16" t="str">
        <f>VLOOKUP(C16, M$4:N$28, 2, FALSE)</f>
        <v>Qm5max</v>
      </c>
      <c r="M16" t="s">
        <v>950</v>
      </c>
      <c r="N16" t="s">
        <v>842</v>
      </c>
    </row>
    <row r="17" spans="3:14" x14ac:dyDescent="0.25">
      <c r="C17" t="s">
        <v>869</v>
      </c>
      <c r="D17" s="206" t="str">
        <f t="shared" ref="D17:D18" si="2">H17</f>
        <v>Qm5rated</v>
      </c>
      <c r="H17" t="s">
        <v>975</v>
      </c>
      <c r="M17" t="s">
        <v>951</v>
      </c>
      <c r="N17" t="s">
        <v>843</v>
      </c>
    </row>
    <row r="18" spans="3:14" x14ac:dyDescent="0.25">
      <c r="C18" t="s">
        <v>870</v>
      </c>
      <c r="D18" s="206" t="str">
        <f t="shared" si="2"/>
        <v>Qm5min</v>
      </c>
      <c r="H18" t="s">
        <v>976</v>
      </c>
      <c r="M18" t="s">
        <v>960</v>
      </c>
      <c r="N18" t="s">
        <v>844</v>
      </c>
    </row>
    <row r="19" spans="3:14" x14ac:dyDescent="0.25">
      <c r="C19" t="s">
        <v>871</v>
      </c>
      <c r="D19" t="str">
        <f>VLOOKUP(C19, M$4:N$28, 2, FALSE)</f>
        <v>QmslopeLCTmax</v>
      </c>
      <c r="M19" t="s">
        <v>952</v>
      </c>
      <c r="N19" t="s">
        <v>845</v>
      </c>
    </row>
    <row r="20" spans="3:14" x14ac:dyDescent="0.25">
      <c r="C20" t="s">
        <v>872</v>
      </c>
      <c r="D20" t="str">
        <f>VLOOKUP(C20, M$4:N$28, 2, FALSE)</f>
        <v>QmslopeLCTmin</v>
      </c>
      <c r="M20" t="s">
        <v>953</v>
      </c>
      <c r="N20" t="s">
        <v>846</v>
      </c>
    </row>
    <row r="21" spans="3:14" x14ac:dyDescent="0.25">
      <c r="C21" t="s">
        <v>873</v>
      </c>
      <c r="D21" t="str">
        <f>VLOOKUP(C21, M$4:N$28, 2, FALSE)</f>
        <v>Qm95max</v>
      </c>
      <c r="M21" t="s">
        <v>962</v>
      </c>
      <c r="N21" t="s">
        <v>847</v>
      </c>
    </row>
    <row r="22" spans="3:14" x14ac:dyDescent="0.25">
      <c r="C22" t="s">
        <v>874</v>
      </c>
      <c r="D22" t="str">
        <f>VLOOKUP(C22, M$4:N$28, 2, FALSE)</f>
        <v>Qm95min</v>
      </c>
      <c r="M22" t="s">
        <v>954</v>
      </c>
      <c r="N22" t="s">
        <v>848</v>
      </c>
    </row>
    <row r="23" spans="3:14" x14ac:dyDescent="0.25">
      <c r="C23" t="s">
        <v>875</v>
      </c>
      <c r="D23" s="206" t="str">
        <f t="shared" ref="D23:D86" si="3">H23</f>
        <v>Qn47max</v>
      </c>
      <c r="E23" s="1" t="s">
        <v>978</v>
      </c>
      <c r="F23" s="1">
        <v>47</v>
      </c>
      <c r="G23" t="s">
        <v>987</v>
      </c>
      <c r="H23" t="str">
        <f>E23&amp;F23&amp;G23</f>
        <v>Qn47max</v>
      </c>
      <c r="M23" t="s">
        <v>955</v>
      </c>
      <c r="N23" t="s">
        <v>849</v>
      </c>
    </row>
    <row r="24" spans="3:14" x14ac:dyDescent="0.25">
      <c r="C24" t="s">
        <v>876</v>
      </c>
      <c r="D24" s="206" t="str">
        <f t="shared" si="3"/>
        <v>Qn47min</v>
      </c>
      <c r="E24" s="1" t="s">
        <v>978</v>
      </c>
      <c r="F24" s="1">
        <v>47</v>
      </c>
      <c r="G24" t="s">
        <v>988</v>
      </c>
      <c r="H24" t="str">
        <f t="shared" ref="H24:H87" si="4">E24&amp;F24&amp;G24</f>
        <v>Qn47min</v>
      </c>
      <c r="M24" t="s">
        <v>965</v>
      </c>
      <c r="N24" t="s">
        <v>850</v>
      </c>
    </row>
    <row r="25" spans="3:14" x14ac:dyDescent="0.25">
      <c r="C25" t="s">
        <v>877</v>
      </c>
      <c r="D25" s="206" t="str">
        <f t="shared" si="3"/>
        <v>Qn17max</v>
      </c>
      <c r="E25" s="1" t="s">
        <v>978</v>
      </c>
      <c r="F25" s="1">
        <v>17</v>
      </c>
      <c r="G25" t="s">
        <v>987</v>
      </c>
      <c r="H25" t="str">
        <f t="shared" si="4"/>
        <v>Qn17max</v>
      </c>
      <c r="M25" t="s">
        <v>966</v>
      </c>
      <c r="N25" t="s">
        <v>851</v>
      </c>
    </row>
    <row r="26" spans="3:14" x14ac:dyDescent="0.25">
      <c r="C26" t="s">
        <v>878</v>
      </c>
      <c r="D26" s="206" t="str">
        <f t="shared" si="3"/>
        <v>Qn17rated</v>
      </c>
      <c r="E26" s="1" t="s">
        <v>978</v>
      </c>
      <c r="F26" s="1">
        <v>17</v>
      </c>
      <c r="G26" t="s">
        <v>989</v>
      </c>
      <c r="H26" t="str">
        <f t="shared" si="4"/>
        <v>Qn17rated</v>
      </c>
      <c r="M26" t="s">
        <v>956</v>
      </c>
      <c r="N26" t="s">
        <v>852</v>
      </c>
    </row>
    <row r="27" spans="3:14" x14ac:dyDescent="0.25">
      <c r="C27" t="s">
        <v>879</v>
      </c>
      <c r="D27" s="206" t="str">
        <f t="shared" si="3"/>
        <v>Qn17min</v>
      </c>
      <c r="E27" s="1" t="s">
        <v>978</v>
      </c>
      <c r="F27" s="1">
        <v>17</v>
      </c>
      <c r="G27" t="s">
        <v>988</v>
      </c>
      <c r="H27" t="str">
        <f t="shared" si="4"/>
        <v>Qn17min</v>
      </c>
      <c r="M27" t="s">
        <v>967</v>
      </c>
      <c r="N27" t="s">
        <v>853</v>
      </c>
    </row>
    <row r="28" spans="3:14" x14ac:dyDescent="0.25">
      <c r="C28" t="s">
        <v>880</v>
      </c>
      <c r="D28" s="206" t="str">
        <f t="shared" si="3"/>
        <v>Qn5max</v>
      </c>
      <c r="E28" s="1" t="s">
        <v>978</v>
      </c>
      <c r="F28" s="1">
        <v>5</v>
      </c>
      <c r="G28" t="s">
        <v>987</v>
      </c>
      <c r="H28" t="str">
        <f t="shared" si="4"/>
        <v>Qn5max</v>
      </c>
      <c r="M28" t="s">
        <v>968</v>
      </c>
      <c r="N28" t="s">
        <v>854</v>
      </c>
    </row>
    <row r="29" spans="3:14" x14ac:dyDescent="0.25">
      <c r="C29" t="s">
        <v>881</v>
      </c>
      <c r="D29" s="206" t="str">
        <f t="shared" si="3"/>
        <v>Qn5rated</v>
      </c>
      <c r="E29" s="1" t="s">
        <v>978</v>
      </c>
      <c r="F29" s="1">
        <v>5</v>
      </c>
      <c r="G29" t="s">
        <v>989</v>
      </c>
      <c r="H29" t="str">
        <f t="shared" si="4"/>
        <v>Qn5rated</v>
      </c>
    </row>
    <row r="30" spans="3:14" x14ac:dyDescent="0.25">
      <c r="C30" t="s">
        <v>882</v>
      </c>
      <c r="D30" s="206" t="str">
        <f t="shared" si="3"/>
        <v>Qn5min</v>
      </c>
      <c r="E30" s="1" t="s">
        <v>978</v>
      </c>
      <c r="F30" s="1">
        <v>5</v>
      </c>
      <c r="G30" t="s">
        <v>988</v>
      </c>
      <c r="H30" t="str">
        <f t="shared" si="4"/>
        <v>Qn5min</v>
      </c>
    </row>
    <row r="31" spans="3:14" x14ac:dyDescent="0.25">
      <c r="C31" t="s">
        <v>883</v>
      </c>
      <c r="D31" s="206" t="str">
        <f t="shared" si="3"/>
        <v>Qn95max</v>
      </c>
      <c r="E31" s="1" t="s">
        <v>978</v>
      </c>
      <c r="F31" s="1">
        <v>95</v>
      </c>
      <c r="G31" t="s">
        <v>987</v>
      </c>
      <c r="H31" t="str">
        <f t="shared" si="4"/>
        <v>Qn95max</v>
      </c>
    </row>
    <row r="32" spans="3:14" x14ac:dyDescent="0.25">
      <c r="C32" t="s">
        <v>884</v>
      </c>
      <c r="D32" s="206" t="str">
        <f t="shared" si="3"/>
        <v>Qn95min</v>
      </c>
      <c r="E32" s="1" t="s">
        <v>978</v>
      </c>
      <c r="F32" s="1">
        <v>95</v>
      </c>
      <c r="G32" t="s">
        <v>988</v>
      </c>
      <c r="H32" t="str">
        <f t="shared" si="4"/>
        <v>Qn95min</v>
      </c>
    </row>
    <row r="33" spans="3:8" x14ac:dyDescent="0.25">
      <c r="C33" t="s">
        <v>885</v>
      </c>
      <c r="D33" s="206" t="str">
        <f t="shared" si="3"/>
        <v>Qn82max</v>
      </c>
      <c r="E33" s="1" t="s">
        <v>978</v>
      </c>
      <c r="F33" s="1">
        <v>82</v>
      </c>
      <c r="G33" t="s">
        <v>987</v>
      </c>
      <c r="H33" t="str">
        <f t="shared" si="4"/>
        <v>Qn82max</v>
      </c>
    </row>
    <row r="34" spans="3:8" x14ac:dyDescent="0.25">
      <c r="C34" t="s">
        <v>886</v>
      </c>
      <c r="D34" s="206" t="str">
        <f t="shared" si="3"/>
        <v>Qn82min</v>
      </c>
      <c r="E34" s="1" t="s">
        <v>978</v>
      </c>
      <c r="F34" s="1">
        <v>82</v>
      </c>
      <c r="G34" t="s">
        <v>988</v>
      </c>
      <c r="H34" t="str">
        <f t="shared" si="4"/>
        <v>Qn82min</v>
      </c>
    </row>
    <row r="35" spans="3:8" x14ac:dyDescent="0.25">
      <c r="C35" t="s">
        <v>887</v>
      </c>
      <c r="D35" s="206" t="str">
        <f t="shared" si="3"/>
        <v>COPr47rated</v>
      </c>
      <c r="E35" s="1" t="s">
        <v>979</v>
      </c>
      <c r="F35" s="1">
        <v>47</v>
      </c>
      <c r="G35" t="s">
        <v>989</v>
      </c>
      <c r="H35" t="str">
        <f t="shared" si="4"/>
        <v>COPr47rated</v>
      </c>
    </row>
    <row r="36" spans="3:8" x14ac:dyDescent="0.25">
      <c r="C36" t="s">
        <v>888</v>
      </c>
      <c r="D36" s="206" t="str">
        <f t="shared" si="3"/>
        <v>COPr47min</v>
      </c>
      <c r="E36" s="1" t="s">
        <v>979</v>
      </c>
      <c r="F36" s="1">
        <v>47</v>
      </c>
      <c r="G36" t="s">
        <v>988</v>
      </c>
      <c r="H36" t="str">
        <f t="shared" si="4"/>
        <v>COPr47min</v>
      </c>
    </row>
    <row r="37" spans="3:8" x14ac:dyDescent="0.25">
      <c r="C37" t="s">
        <v>889</v>
      </c>
      <c r="D37" s="206" t="str">
        <f t="shared" si="3"/>
        <v>COPr17rated</v>
      </c>
      <c r="E37" s="1" t="s">
        <v>979</v>
      </c>
      <c r="F37" s="1">
        <v>17</v>
      </c>
      <c r="G37" t="s">
        <v>989</v>
      </c>
      <c r="H37" t="str">
        <f t="shared" si="4"/>
        <v>COPr17rated</v>
      </c>
    </row>
    <row r="38" spans="3:8" x14ac:dyDescent="0.25">
      <c r="C38" t="s">
        <v>890</v>
      </c>
      <c r="D38" s="206" t="str">
        <f t="shared" si="3"/>
        <v>COPr17min</v>
      </c>
      <c r="E38" s="1" t="s">
        <v>979</v>
      </c>
      <c r="F38" s="1">
        <v>17</v>
      </c>
      <c r="G38" t="s">
        <v>988</v>
      </c>
      <c r="H38" t="str">
        <f t="shared" si="4"/>
        <v>COPr17min</v>
      </c>
    </row>
    <row r="39" spans="3:8" x14ac:dyDescent="0.25">
      <c r="C39" t="s">
        <v>891</v>
      </c>
      <c r="D39" s="206" t="str">
        <f t="shared" si="3"/>
        <v>COPr5rated</v>
      </c>
      <c r="E39" s="1" t="s">
        <v>979</v>
      </c>
      <c r="F39" s="1">
        <v>5</v>
      </c>
      <c r="G39" t="s">
        <v>989</v>
      </c>
      <c r="H39" t="str">
        <f t="shared" si="4"/>
        <v>COPr5rated</v>
      </c>
    </row>
    <row r="40" spans="3:8" x14ac:dyDescent="0.25">
      <c r="C40" t="s">
        <v>892</v>
      </c>
      <c r="D40" s="206" t="str">
        <f t="shared" si="3"/>
        <v>COPr5min</v>
      </c>
      <c r="E40" s="1" t="s">
        <v>979</v>
      </c>
      <c r="F40" s="1">
        <v>5</v>
      </c>
      <c r="G40" t="s">
        <v>988</v>
      </c>
      <c r="H40" t="str">
        <f t="shared" si="4"/>
        <v>COPr5min</v>
      </c>
    </row>
    <row r="41" spans="3:8" x14ac:dyDescent="0.25">
      <c r="C41" t="s">
        <v>893</v>
      </c>
      <c r="D41" s="206" t="str">
        <f t="shared" si="3"/>
        <v>COPr95rated</v>
      </c>
      <c r="E41" s="1" t="s">
        <v>979</v>
      </c>
      <c r="F41" s="1">
        <v>95</v>
      </c>
      <c r="G41" t="s">
        <v>989</v>
      </c>
      <c r="H41" t="str">
        <f t="shared" si="4"/>
        <v>COPr95rated</v>
      </c>
    </row>
    <row r="42" spans="3:8" x14ac:dyDescent="0.25">
      <c r="C42" t="s">
        <v>894</v>
      </c>
      <c r="D42" s="206" t="str">
        <f t="shared" si="3"/>
        <v>COPr95min</v>
      </c>
      <c r="E42" s="1" t="s">
        <v>979</v>
      </c>
      <c r="F42" s="1">
        <v>95</v>
      </c>
      <c r="G42" t="s">
        <v>988</v>
      </c>
      <c r="H42" t="str">
        <f t="shared" si="4"/>
        <v>COPr95min</v>
      </c>
    </row>
    <row r="43" spans="3:8" x14ac:dyDescent="0.25">
      <c r="C43" t="s">
        <v>895</v>
      </c>
      <c r="D43" s="206" t="str">
        <f t="shared" si="3"/>
        <v>COPr82min</v>
      </c>
      <c r="E43" s="1" t="s">
        <v>979</v>
      </c>
      <c r="F43" s="1">
        <v>82</v>
      </c>
      <c r="G43" t="s">
        <v>988</v>
      </c>
      <c r="H43" t="str">
        <f t="shared" si="4"/>
        <v>COPr82min</v>
      </c>
    </row>
    <row r="44" spans="3:8" x14ac:dyDescent="0.25">
      <c r="C44" t="s">
        <v>896</v>
      </c>
      <c r="D44" s="206" t="str">
        <f t="shared" si="3"/>
        <v>COPm17max</v>
      </c>
      <c r="E44" s="1" t="s">
        <v>980</v>
      </c>
      <c r="F44" s="1">
        <v>17</v>
      </c>
      <c r="G44" t="s">
        <v>987</v>
      </c>
      <c r="H44" t="str">
        <f t="shared" si="4"/>
        <v>COPm17max</v>
      </c>
    </row>
    <row r="45" spans="3:8" x14ac:dyDescent="0.25">
      <c r="C45" t="s">
        <v>897</v>
      </c>
      <c r="D45" s="206" t="str">
        <f t="shared" si="3"/>
        <v>COPm17rated</v>
      </c>
      <c r="E45" s="1" t="s">
        <v>980</v>
      </c>
      <c r="F45" s="1">
        <v>17</v>
      </c>
      <c r="G45" t="s">
        <v>989</v>
      </c>
      <c r="H45" t="str">
        <f t="shared" si="4"/>
        <v>COPm17rated</v>
      </c>
    </row>
    <row r="46" spans="3:8" x14ac:dyDescent="0.25">
      <c r="C46" t="s">
        <v>898</v>
      </c>
      <c r="D46" s="206" t="str">
        <f t="shared" si="3"/>
        <v>COPm17min</v>
      </c>
      <c r="E46" s="1" t="s">
        <v>980</v>
      </c>
      <c r="F46" s="1">
        <v>17</v>
      </c>
      <c r="G46" t="s">
        <v>988</v>
      </c>
      <c r="H46" t="str">
        <f t="shared" si="4"/>
        <v>COPm17min</v>
      </c>
    </row>
    <row r="47" spans="3:8" x14ac:dyDescent="0.25">
      <c r="C47" t="s">
        <v>899</v>
      </c>
      <c r="D47" s="206" t="str">
        <f t="shared" si="3"/>
        <v>COPm5max</v>
      </c>
      <c r="E47" s="1" t="s">
        <v>980</v>
      </c>
      <c r="F47" s="1">
        <v>5</v>
      </c>
      <c r="G47" t="s">
        <v>987</v>
      </c>
      <c r="H47" t="str">
        <f t="shared" si="4"/>
        <v>COPm5max</v>
      </c>
    </row>
    <row r="48" spans="3:8" x14ac:dyDescent="0.25">
      <c r="C48" t="s">
        <v>900</v>
      </c>
      <c r="D48" s="206" t="str">
        <f t="shared" si="3"/>
        <v>COPm5rated</v>
      </c>
      <c r="E48" s="1" t="s">
        <v>980</v>
      </c>
      <c r="F48" s="1">
        <v>5</v>
      </c>
      <c r="G48" t="s">
        <v>989</v>
      </c>
      <c r="H48" t="str">
        <f t="shared" si="4"/>
        <v>COPm5rated</v>
      </c>
    </row>
    <row r="49" spans="3:8" x14ac:dyDescent="0.25">
      <c r="C49" t="s">
        <v>901</v>
      </c>
      <c r="D49" s="206" t="str">
        <f t="shared" si="3"/>
        <v>COPm5min</v>
      </c>
      <c r="E49" s="1" t="s">
        <v>980</v>
      </c>
      <c r="F49" s="1">
        <v>5</v>
      </c>
      <c r="G49" t="s">
        <v>988</v>
      </c>
      <c r="H49" t="str">
        <f t="shared" si="4"/>
        <v>COPm5min</v>
      </c>
    </row>
    <row r="50" spans="3:8" x14ac:dyDescent="0.25">
      <c r="C50" t="s">
        <v>902</v>
      </c>
      <c r="D50" s="206" t="str">
        <f t="shared" si="3"/>
        <v>COPmslopeLCTmax</v>
      </c>
      <c r="E50" s="1" t="s">
        <v>980</v>
      </c>
      <c r="F50" s="1" t="s">
        <v>990</v>
      </c>
      <c r="G50" t="s">
        <v>987</v>
      </c>
      <c r="H50" t="str">
        <f t="shared" si="4"/>
        <v>COPmslopeLCTmax</v>
      </c>
    </row>
    <row r="51" spans="3:8" x14ac:dyDescent="0.25">
      <c r="C51" t="s">
        <v>903</v>
      </c>
      <c r="D51" s="206" t="str">
        <f t="shared" si="3"/>
        <v>COPmslopeLCTmin</v>
      </c>
      <c r="E51" s="1" t="s">
        <v>980</v>
      </c>
      <c r="F51" s="1" t="s">
        <v>990</v>
      </c>
      <c r="G51" t="s">
        <v>988</v>
      </c>
      <c r="H51" t="str">
        <f t="shared" si="4"/>
        <v>COPmslopeLCTmin</v>
      </c>
    </row>
    <row r="52" spans="3:8" x14ac:dyDescent="0.25">
      <c r="C52" t="s">
        <v>904</v>
      </c>
      <c r="D52" s="206" t="str">
        <f t="shared" si="3"/>
        <v>COPm95max</v>
      </c>
      <c r="E52" s="1" t="s">
        <v>980</v>
      </c>
      <c r="F52" s="1">
        <v>95</v>
      </c>
      <c r="G52" t="s">
        <v>987</v>
      </c>
      <c r="H52" t="str">
        <f t="shared" si="4"/>
        <v>COPm95max</v>
      </c>
    </row>
    <row r="53" spans="3:8" x14ac:dyDescent="0.25">
      <c r="C53" t="s">
        <v>905</v>
      </c>
      <c r="D53" s="206" t="str">
        <f t="shared" si="3"/>
        <v>COPm95min</v>
      </c>
      <c r="E53" s="1" t="s">
        <v>980</v>
      </c>
      <c r="F53" s="1">
        <v>95</v>
      </c>
      <c r="G53" t="s">
        <v>988</v>
      </c>
      <c r="H53" t="str">
        <f t="shared" si="4"/>
        <v>COPm95min</v>
      </c>
    </row>
    <row r="54" spans="3:8" x14ac:dyDescent="0.25">
      <c r="C54" t="s">
        <v>906</v>
      </c>
      <c r="D54" s="206" t="str">
        <f t="shared" si="3"/>
        <v>COPn47max</v>
      </c>
      <c r="E54" s="1" t="s">
        <v>981</v>
      </c>
      <c r="F54" s="1">
        <v>47</v>
      </c>
      <c r="G54" t="s">
        <v>987</v>
      </c>
      <c r="H54" t="str">
        <f t="shared" si="4"/>
        <v>COPn47max</v>
      </c>
    </row>
    <row r="55" spans="3:8" x14ac:dyDescent="0.25">
      <c r="C55" t="s">
        <v>907</v>
      </c>
      <c r="D55" s="206" t="str">
        <f t="shared" si="3"/>
        <v>COPn47min</v>
      </c>
      <c r="E55" s="1" t="s">
        <v>981</v>
      </c>
      <c r="F55" s="1">
        <v>47</v>
      </c>
      <c r="G55" t="s">
        <v>988</v>
      </c>
      <c r="H55" t="str">
        <f t="shared" si="4"/>
        <v>COPn47min</v>
      </c>
    </row>
    <row r="56" spans="3:8" x14ac:dyDescent="0.25">
      <c r="C56" t="s">
        <v>908</v>
      </c>
      <c r="D56" s="206" t="str">
        <f t="shared" si="3"/>
        <v>COPn17max</v>
      </c>
      <c r="E56" s="1" t="s">
        <v>981</v>
      </c>
      <c r="F56" s="1">
        <v>17</v>
      </c>
      <c r="G56" t="s">
        <v>987</v>
      </c>
      <c r="H56" t="str">
        <f t="shared" si="4"/>
        <v>COPn17max</v>
      </c>
    </row>
    <row r="57" spans="3:8" x14ac:dyDescent="0.25">
      <c r="C57" t="s">
        <v>909</v>
      </c>
      <c r="D57" s="206" t="str">
        <f t="shared" si="3"/>
        <v>COPn17rated</v>
      </c>
      <c r="E57" s="1" t="s">
        <v>981</v>
      </c>
      <c r="F57" s="1">
        <v>17</v>
      </c>
      <c r="G57" t="s">
        <v>989</v>
      </c>
      <c r="H57" t="str">
        <f t="shared" si="4"/>
        <v>COPn17rated</v>
      </c>
    </row>
    <row r="58" spans="3:8" x14ac:dyDescent="0.25">
      <c r="C58" t="s">
        <v>910</v>
      </c>
      <c r="D58" s="206" t="str">
        <f t="shared" si="3"/>
        <v>COPn17min</v>
      </c>
      <c r="E58" s="1" t="s">
        <v>981</v>
      </c>
      <c r="F58" s="1">
        <v>17</v>
      </c>
      <c r="G58" t="s">
        <v>988</v>
      </c>
      <c r="H58" t="str">
        <f t="shared" si="4"/>
        <v>COPn17min</v>
      </c>
    </row>
    <row r="59" spans="3:8" x14ac:dyDescent="0.25">
      <c r="C59" t="s">
        <v>911</v>
      </c>
      <c r="D59" s="206" t="str">
        <f t="shared" si="3"/>
        <v>COPn5max</v>
      </c>
      <c r="E59" s="1" t="s">
        <v>981</v>
      </c>
      <c r="F59" s="1">
        <v>5</v>
      </c>
      <c r="G59" t="s">
        <v>987</v>
      </c>
      <c r="H59" t="str">
        <f t="shared" si="4"/>
        <v>COPn5max</v>
      </c>
    </row>
    <row r="60" spans="3:8" x14ac:dyDescent="0.25">
      <c r="C60" t="s">
        <v>912</v>
      </c>
      <c r="D60" s="206" t="str">
        <f t="shared" si="3"/>
        <v>COPn5rated</v>
      </c>
      <c r="E60" s="1" t="s">
        <v>981</v>
      </c>
      <c r="F60" s="1">
        <v>5</v>
      </c>
      <c r="G60" t="s">
        <v>989</v>
      </c>
      <c r="H60" t="str">
        <f t="shared" si="4"/>
        <v>COPn5rated</v>
      </c>
    </row>
    <row r="61" spans="3:8" x14ac:dyDescent="0.25">
      <c r="C61" t="s">
        <v>913</v>
      </c>
      <c r="D61" s="206" t="str">
        <f t="shared" si="3"/>
        <v>COPn5min</v>
      </c>
      <c r="E61" s="1" t="s">
        <v>981</v>
      </c>
      <c r="F61" s="1">
        <v>5</v>
      </c>
      <c r="G61" t="s">
        <v>988</v>
      </c>
      <c r="H61" t="str">
        <f t="shared" si="4"/>
        <v>COPn5min</v>
      </c>
    </row>
    <row r="62" spans="3:8" x14ac:dyDescent="0.25">
      <c r="C62" t="s">
        <v>914</v>
      </c>
      <c r="D62" s="206" t="str">
        <f t="shared" si="3"/>
        <v>COPn95max</v>
      </c>
      <c r="E62" s="1" t="s">
        <v>981</v>
      </c>
      <c r="F62" s="1">
        <v>95</v>
      </c>
      <c r="G62" t="s">
        <v>987</v>
      </c>
      <c r="H62" t="str">
        <f t="shared" si="4"/>
        <v>COPn95max</v>
      </c>
    </row>
    <row r="63" spans="3:8" x14ac:dyDescent="0.25">
      <c r="C63" t="s">
        <v>915</v>
      </c>
      <c r="D63" s="206" t="str">
        <f t="shared" si="3"/>
        <v>COPn95min</v>
      </c>
      <c r="E63" s="1" t="s">
        <v>981</v>
      </c>
      <c r="F63" s="1">
        <v>95</v>
      </c>
      <c r="G63" t="s">
        <v>988</v>
      </c>
      <c r="H63" t="str">
        <f t="shared" si="4"/>
        <v>COPn95min</v>
      </c>
    </row>
    <row r="64" spans="3:8" x14ac:dyDescent="0.25">
      <c r="C64" t="s">
        <v>916</v>
      </c>
      <c r="D64" s="206" t="str">
        <f t="shared" si="3"/>
        <v>COPn82max</v>
      </c>
      <c r="E64" s="1" t="s">
        <v>981</v>
      </c>
      <c r="F64" s="1">
        <v>82</v>
      </c>
      <c r="G64" t="s">
        <v>987</v>
      </c>
      <c r="H64" t="str">
        <f t="shared" si="4"/>
        <v>COPn82max</v>
      </c>
    </row>
    <row r="65" spans="3:8" x14ac:dyDescent="0.25">
      <c r="C65" t="s">
        <v>917</v>
      </c>
      <c r="D65" s="206" t="str">
        <f t="shared" si="3"/>
        <v>COPn82min</v>
      </c>
      <c r="E65" s="1" t="s">
        <v>981</v>
      </c>
      <c r="F65" s="1">
        <v>82</v>
      </c>
      <c r="G65" t="s">
        <v>988</v>
      </c>
      <c r="H65" t="str">
        <f t="shared" si="4"/>
        <v>COPn82min</v>
      </c>
    </row>
    <row r="66" spans="3:8" x14ac:dyDescent="0.25">
      <c r="C66" t="s">
        <v>918</v>
      </c>
      <c r="D66" s="206" t="str">
        <f t="shared" si="3"/>
        <v>IPr47rated</v>
      </c>
      <c r="E66" s="1" t="s">
        <v>982</v>
      </c>
      <c r="F66" s="1">
        <v>47</v>
      </c>
      <c r="G66" t="s">
        <v>989</v>
      </c>
      <c r="H66" t="str">
        <f t="shared" si="4"/>
        <v>IPr47rated</v>
      </c>
    </row>
    <row r="67" spans="3:8" x14ac:dyDescent="0.25">
      <c r="C67" t="s">
        <v>919</v>
      </c>
      <c r="D67" s="206" t="str">
        <f t="shared" si="3"/>
        <v>IPr47min</v>
      </c>
      <c r="E67" s="1" t="s">
        <v>982</v>
      </c>
      <c r="F67" s="1">
        <v>47</v>
      </c>
      <c r="G67" t="s">
        <v>988</v>
      </c>
      <c r="H67" t="str">
        <f t="shared" si="4"/>
        <v>IPr47min</v>
      </c>
    </row>
    <row r="68" spans="3:8" x14ac:dyDescent="0.25">
      <c r="C68" t="s">
        <v>920</v>
      </c>
      <c r="D68" s="206" t="str">
        <f t="shared" si="3"/>
        <v>IPr17rated</v>
      </c>
      <c r="E68" s="1" t="s">
        <v>982</v>
      </c>
      <c r="F68" s="1">
        <v>17</v>
      </c>
      <c r="G68" t="s">
        <v>989</v>
      </c>
      <c r="H68" t="str">
        <f t="shared" si="4"/>
        <v>IPr17rated</v>
      </c>
    </row>
    <row r="69" spans="3:8" x14ac:dyDescent="0.25">
      <c r="C69" t="s">
        <v>921</v>
      </c>
      <c r="D69" s="206" t="str">
        <f t="shared" si="3"/>
        <v>IPr17min</v>
      </c>
      <c r="E69" s="1" t="s">
        <v>982</v>
      </c>
      <c r="F69" s="1">
        <v>17</v>
      </c>
      <c r="G69" t="s">
        <v>988</v>
      </c>
      <c r="H69" t="str">
        <f t="shared" si="4"/>
        <v>IPr17min</v>
      </c>
    </row>
    <row r="70" spans="3:8" x14ac:dyDescent="0.25">
      <c r="C70" t="s">
        <v>922</v>
      </c>
      <c r="D70" s="206" t="str">
        <f t="shared" si="3"/>
        <v>IPr5rated</v>
      </c>
      <c r="E70" s="1" t="s">
        <v>982</v>
      </c>
      <c r="F70" s="1">
        <v>5</v>
      </c>
      <c r="G70" t="s">
        <v>989</v>
      </c>
      <c r="H70" t="str">
        <f t="shared" si="4"/>
        <v>IPr5rated</v>
      </c>
    </row>
    <row r="71" spans="3:8" x14ac:dyDescent="0.25">
      <c r="C71" t="s">
        <v>923</v>
      </c>
      <c r="D71" s="206" t="str">
        <f t="shared" si="3"/>
        <v>IPr5min</v>
      </c>
      <c r="E71" s="1" t="s">
        <v>982</v>
      </c>
      <c r="F71" s="1">
        <v>5</v>
      </c>
      <c r="G71" t="s">
        <v>988</v>
      </c>
      <c r="H71" t="str">
        <f t="shared" si="4"/>
        <v>IPr5min</v>
      </c>
    </row>
    <row r="72" spans="3:8" x14ac:dyDescent="0.25">
      <c r="C72" t="s">
        <v>924</v>
      </c>
      <c r="D72" s="206" t="str">
        <f t="shared" si="3"/>
        <v>IPr95rated</v>
      </c>
      <c r="E72" s="1" t="s">
        <v>982</v>
      </c>
      <c r="F72" s="1">
        <v>95</v>
      </c>
      <c r="G72" t="s">
        <v>989</v>
      </c>
      <c r="H72" t="str">
        <f t="shared" si="4"/>
        <v>IPr95rated</v>
      </c>
    </row>
    <row r="73" spans="3:8" x14ac:dyDescent="0.25">
      <c r="C73" t="s">
        <v>925</v>
      </c>
      <c r="D73" s="206" t="str">
        <f t="shared" si="3"/>
        <v>IPr95min</v>
      </c>
      <c r="E73" s="1" t="s">
        <v>982</v>
      </c>
      <c r="F73" s="1">
        <v>95</v>
      </c>
      <c r="G73" t="s">
        <v>988</v>
      </c>
      <c r="H73" t="str">
        <f t="shared" si="4"/>
        <v>IPr95min</v>
      </c>
    </row>
    <row r="74" spans="3:8" x14ac:dyDescent="0.25">
      <c r="C74" t="s">
        <v>926</v>
      </c>
      <c r="D74" s="206" t="str">
        <f t="shared" si="3"/>
        <v>IPr82min</v>
      </c>
      <c r="E74" s="1" t="s">
        <v>982</v>
      </c>
      <c r="F74" s="1">
        <v>82</v>
      </c>
      <c r="G74" t="s">
        <v>988</v>
      </c>
      <c r="H74" t="str">
        <f t="shared" si="4"/>
        <v>IPr82min</v>
      </c>
    </row>
    <row r="75" spans="3:8" x14ac:dyDescent="0.25">
      <c r="C75" t="s">
        <v>927</v>
      </c>
      <c r="D75" s="206" t="str">
        <f t="shared" si="3"/>
        <v>IPm17max</v>
      </c>
      <c r="E75" s="1" t="s">
        <v>983</v>
      </c>
      <c r="F75" s="1">
        <v>17</v>
      </c>
      <c r="G75" t="s">
        <v>987</v>
      </c>
      <c r="H75" t="str">
        <f t="shared" si="4"/>
        <v>IPm17max</v>
      </c>
    </row>
    <row r="76" spans="3:8" x14ac:dyDescent="0.25">
      <c r="C76" t="s">
        <v>928</v>
      </c>
      <c r="D76" s="206" t="str">
        <f t="shared" si="3"/>
        <v>IPm17rated</v>
      </c>
      <c r="E76" s="1" t="s">
        <v>983</v>
      </c>
      <c r="F76" s="1">
        <v>17</v>
      </c>
      <c r="G76" t="s">
        <v>989</v>
      </c>
      <c r="H76" t="str">
        <f t="shared" si="4"/>
        <v>IPm17rated</v>
      </c>
    </row>
    <row r="77" spans="3:8" x14ac:dyDescent="0.25">
      <c r="C77" t="s">
        <v>929</v>
      </c>
      <c r="D77" s="206" t="str">
        <f t="shared" si="3"/>
        <v>IPm17min</v>
      </c>
      <c r="E77" s="1" t="s">
        <v>983</v>
      </c>
      <c r="F77" s="1">
        <v>17</v>
      </c>
      <c r="G77" t="s">
        <v>988</v>
      </c>
      <c r="H77" t="str">
        <f t="shared" si="4"/>
        <v>IPm17min</v>
      </c>
    </row>
    <row r="78" spans="3:8" x14ac:dyDescent="0.25">
      <c r="C78" t="s">
        <v>930</v>
      </c>
      <c r="D78" s="206" t="str">
        <f t="shared" si="3"/>
        <v>IPm5max</v>
      </c>
      <c r="E78" s="1" t="s">
        <v>983</v>
      </c>
      <c r="F78" s="1">
        <v>5</v>
      </c>
      <c r="G78" t="s">
        <v>987</v>
      </c>
      <c r="H78" t="str">
        <f t="shared" si="4"/>
        <v>IPm5max</v>
      </c>
    </row>
    <row r="79" spans="3:8" x14ac:dyDescent="0.25">
      <c r="C79" t="s">
        <v>931</v>
      </c>
      <c r="D79" s="206" t="str">
        <f t="shared" si="3"/>
        <v>IPm5rated</v>
      </c>
      <c r="E79" s="1" t="s">
        <v>983</v>
      </c>
      <c r="F79" s="1">
        <v>5</v>
      </c>
      <c r="G79" t="s">
        <v>989</v>
      </c>
      <c r="H79" t="str">
        <f t="shared" si="4"/>
        <v>IPm5rated</v>
      </c>
    </row>
    <row r="80" spans="3:8" x14ac:dyDescent="0.25">
      <c r="C80" t="s">
        <v>932</v>
      </c>
      <c r="D80" s="206" t="str">
        <f t="shared" si="3"/>
        <v>IPm5min</v>
      </c>
      <c r="E80" s="1" t="s">
        <v>983</v>
      </c>
      <c r="F80" s="1">
        <v>5</v>
      </c>
      <c r="G80" t="s">
        <v>988</v>
      </c>
      <c r="H80" t="str">
        <f t="shared" si="4"/>
        <v>IPm5min</v>
      </c>
    </row>
    <row r="81" spans="3:8" x14ac:dyDescent="0.25">
      <c r="C81" t="s">
        <v>933</v>
      </c>
      <c r="D81" s="206" t="str">
        <f t="shared" si="3"/>
        <v>IPmslopeLCTmax</v>
      </c>
      <c r="E81" s="1" t="s">
        <v>983</v>
      </c>
      <c r="F81" s="1" t="s">
        <v>990</v>
      </c>
      <c r="G81" t="s">
        <v>987</v>
      </c>
      <c r="H81" t="str">
        <f t="shared" si="4"/>
        <v>IPmslopeLCTmax</v>
      </c>
    </row>
    <row r="82" spans="3:8" x14ac:dyDescent="0.25">
      <c r="C82" t="s">
        <v>934</v>
      </c>
      <c r="D82" s="206" t="str">
        <f t="shared" si="3"/>
        <v>IPmslopeLCTmin</v>
      </c>
      <c r="E82" s="1" t="s">
        <v>983</v>
      </c>
      <c r="F82" s="1" t="s">
        <v>990</v>
      </c>
      <c r="G82" t="s">
        <v>988</v>
      </c>
      <c r="H82" t="str">
        <f t="shared" si="4"/>
        <v>IPmslopeLCTmin</v>
      </c>
    </row>
    <row r="83" spans="3:8" x14ac:dyDescent="0.25">
      <c r="C83" t="s">
        <v>935</v>
      </c>
      <c r="D83" s="206" t="str">
        <f t="shared" si="3"/>
        <v>IPm95max</v>
      </c>
      <c r="E83" s="1" t="s">
        <v>983</v>
      </c>
      <c r="F83" s="1">
        <v>95</v>
      </c>
      <c r="G83" t="s">
        <v>987</v>
      </c>
      <c r="H83" t="str">
        <f t="shared" si="4"/>
        <v>IPm95max</v>
      </c>
    </row>
    <row r="84" spans="3:8" x14ac:dyDescent="0.25">
      <c r="C84" t="s">
        <v>936</v>
      </c>
      <c r="D84" s="206" t="str">
        <f t="shared" si="3"/>
        <v>IPm95min</v>
      </c>
      <c r="E84" s="1" t="s">
        <v>983</v>
      </c>
      <c r="F84" s="1">
        <v>95</v>
      </c>
      <c r="G84" t="s">
        <v>988</v>
      </c>
      <c r="H84" t="str">
        <f t="shared" si="4"/>
        <v>IPm95min</v>
      </c>
    </row>
    <row r="85" spans="3:8" x14ac:dyDescent="0.25">
      <c r="C85" t="s">
        <v>937</v>
      </c>
      <c r="D85" s="206" t="str">
        <f t="shared" si="3"/>
        <v>IPn47max</v>
      </c>
      <c r="E85" s="1" t="s">
        <v>984</v>
      </c>
      <c r="F85" s="1">
        <v>47</v>
      </c>
      <c r="G85" t="s">
        <v>987</v>
      </c>
      <c r="H85" t="str">
        <f t="shared" si="4"/>
        <v>IPn47max</v>
      </c>
    </row>
    <row r="86" spans="3:8" x14ac:dyDescent="0.25">
      <c r="C86" t="s">
        <v>938</v>
      </c>
      <c r="D86" s="206" t="str">
        <f t="shared" si="3"/>
        <v>IPn47min</v>
      </c>
      <c r="E86" s="1" t="s">
        <v>984</v>
      </c>
      <c r="F86" s="1">
        <v>47</v>
      </c>
      <c r="G86" t="s">
        <v>988</v>
      </c>
      <c r="H86" t="str">
        <f t="shared" si="4"/>
        <v>IPn47min</v>
      </c>
    </row>
    <row r="87" spans="3:8" x14ac:dyDescent="0.25">
      <c r="C87" t="s">
        <v>939</v>
      </c>
      <c r="D87" s="206" t="str">
        <f t="shared" ref="D87:D97" si="5">H87</f>
        <v>IPn17max</v>
      </c>
      <c r="E87" s="1" t="s">
        <v>984</v>
      </c>
      <c r="F87" s="1">
        <v>17</v>
      </c>
      <c r="G87" t="s">
        <v>987</v>
      </c>
      <c r="H87" t="str">
        <f t="shared" si="4"/>
        <v>IPn17max</v>
      </c>
    </row>
    <row r="88" spans="3:8" x14ac:dyDescent="0.25">
      <c r="C88" t="s">
        <v>940</v>
      </c>
      <c r="D88" s="206" t="str">
        <f t="shared" si="5"/>
        <v>IPn17rated</v>
      </c>
      <c r="E88" s="1" t="s">
        <v>984</v>
      </c>
      <c r="F88" s="1">
        <v>17</v>
      </c>
      <c r="G88" t="s">
        <v>989</v>
      </c>
      <c r="H88" t="str">
        <f t="shared" ref="H88:H97" si="6">E88&amp;F88&amp;G88</f>
        <v>IPn17rated</v>
      </c>
    </row>
    <row r="89" spans="3:8" x14ac:dyDescent="0.25">
      <c r="C89" t="s">
        <v>941</v>
      </c>
      <c r="D89" s="206" t="str">
        <f t="shared" si="5"/>
        <v>IPn17min</v>
      </c>
      <c r="E89" s="1" t="s">
        <v>984</v>
      </c>
      <c r="F89" s="1">
        <v>17</v>
      </c>
      <c r="G89" t="s">
        <v>988</v>
      </c>
      <c r="H89" t="str">
        <f t="shared" si="6"/>
        <v>IPn17min</v>
      </c>
    </row>
    <row r="90" spans="3:8" x14ac:dyDescent="0.25">
      <c r="C90" t="s">
        <v>942</v>
      </c>
      <c r="D90" s="206" t="str">
        <f t="shared" si="5"/>
        <v>IPn5max</v>
      </c>
      <c r="E90" s="1" t="s">
        <v>984</v>
      </c>
      <c r="F90" s="1">
        <v>5</v>
      </c>
      <c r="G90" t="s">
        <v>987</v>
      </c>
      <c r="H90" t="str">
        <f t="shared" si="6"/>
        <v>IPn5max</v>
      </c>
    </row>
    <row r="91" spans="3:8" x14ac:dyDescent="0.25">
      <c r="C91" t="s">
        <v>943</v>
      </c>
      <c r="D91" s="206" t="str">
        <f t="shared" si="5"/>
        <v>IPn5rated</v>
      </c>
      <c r="E91" s="1" t="s">
        <v>984</v>
      </c>
      <c r="F91" s="1">
        <v>5</v>
      </c>
      <c r="G91" t="s">
        <v>989</v>
      </c>
      <c r="H91" t="str">
        <f t="shared" si="6"/>
        <v>IPn5rated</v>
      </c>
    </row>
    <row r="92" spans="3:8" x14ac:dyDescent="0.25">
      <c r="C92" t="s">
        <v>944</v>
      </c>
      <c r="D92" s="206" t="str">
        <f t="shared" si="5"/>
        <v>IPn5min</v>
      </c>
      <c r="E92" s="1" t="s">
        <v>984</v>
      </c>
      <c r="F92" s="1">
        <v>5</v>
      </c>
      <c r="G92" t="s">
        <v>988</v>
      </c>
      <c r="H92" t="str">
        <f t="shared" si="6"/>
        <v>IPn5min</v>
      </c>
    </row>
    <row r="93" spans="3:8" x14ac:dyDescent="0.25">
      <c r="C93" t="s">
        <v>945</v>
      </c>
      <c r="D93" s="206" t="str">
        <f t="shared" si="5"/>
        <v>IPn95max</v>
      </c>
      <c r="E93" s="1" t="s">
        <v>984</v>
      </c>
      <c r="F93" s="1">
        <v>95</v>
      </c>
      <c r="G93" t="s">
        <v>987</v>
      </c>
      <c r="H93" t="str">
        <f t="shared" si="6"/>
        <v>IPn95max</v>
      </c>
    </row>
    <row r="94" spans="3:8" x14ac:dyDescent="0.25">
      <c r="C94" t="s">
        <v>946</v>
      </c>
      <c r="D94" s="206" t="str">
        <f t="shared" si="5"/>
        <v>IPn95min</v>
      </c>
      <c r="E94" s="1" t="s">
        <v>984</v>
      </c>
      <c r="F94" s="1">
        <v>95</v>
      </c>
      <c r="G94" t="s">
        <v>988</v>
      </c>
      <c r="H94" t="str">
        <f t="shared" si="6"/>
        <v>IPn95min</v>
      </c>
    </row>
    <row r="95" spans="3:8" x14ac:dyDescent="0.25">
      <c r="C95" t="s">
        <v>947</v>
      </c>
      <c r="D95" s="206" t="str">
        <f t="shared" si="5"/>
        <v>IPn82max</v>
      </c>
      <c r="E95" s="1" t="s">
        <v>984</v>
      </c>
      <c r="F95" s="1">
        <v>82</v>
      </c>
      <c r="G95" t="s">
        <v>987</v>
      </c>
      <c r="H95" t="str">
        <f t="shared" si="6"/>
        <v>IPn82max</v>
      </c>
    </row>
    <row r="96" spans="3:8" x14ac:dyDescent="0.25">
      <c r="C96" t="s">
        <v>948</v>
      </c>
      <c r="D96" s="206" t="str">
        <f t="shared" si="5"/>
        <v>IPn82min</v>
      </c>
      <c r="E96" s="1" t="s">
        <v>984</v>
      </c>
      <c r="F96" s="1">
        <v>82</v>
      </c>
      <c r="G96" t="s">
        <v>988</v>
      </c>
      <c r="H96" t="str">
        <f t="shared" si="6"/>
        <v>IPn82min</v>
      </c>
    </row>
    <row r="97" spans="3:8" x14ac:dyDescent="0.25">
      <c r="C97" t="s">
        <v>949</v>
      </c>
      <c r="D97" s="206" t="str">
        <f t="shared" si="5"/>
        <v>LCT</v>
      </c>
      <c r="E97" s="1" t="s">
        <v>949</v>
      </c>
      <c r="H97" t="str">
        <f t="shared" si="6"/>
        <v>LCT</v>
      </c>
    </row>
    <row r="98" spans="3:8" x14ac:dyDescent="0.25">
      <c r="C98" t="s">
        <v>950</v>
      </c>
      <c r="D98" t="str">
        <f t="shared" ref="D98:D104" si="7">VLOOKUP(C98, M$4:N$28, 2, FALSE)</f>
        <v>EIRr47rated</v>
      </c>
    </row>
    <row r="99" spans="3:8" x14ac:dyDescent="0.25">
      <c r="C99" t="s">
        <v>951</v>
      </c>
      <c r="D99" t="str">
        <f t="shared" si="7"/>
        <v>EIRr47min</v>
      </c>
    </row>
    <row r="100" spans="3:8" x14ac:dyDescent="0.25">
      <c r="C100" t="s">
        <v>952</v>
      </c>
      <c r="D100" t="str">
        <f t="shared" si="7"/>
        <v>EIRr17rated</v>
      </c>
    </row>
    <row r="101" spans="3:8" x14ac:dyDescent="0.25">
      <c r="C101" t="s">
        <v>953</v>
      </c>
      <c r="D101" t="str">
        <f t="shared" si="7"/>
        <v>EIRr17min</v>
      </c>
    </row>
    <row r="102" spans="3:8" x14ac:dyDescent="0.25">
      <c r="C102" t="s">
        <v>954</v>
      </c>
      <c r="D102" t="str">
        <f t="shared" si="7"/>
        <v>EIRr5rated</v>
      </c>
    </row>
    <row r="103" spans="3:8" x14ac:dyDescent="0.25">
      <c r="C103" t="s">
        <v>955</v>
      </c>
      <c r="D103" t="str">
        <f t="shared" si="7"/>
        <v>EIRr5min</v>
      </c>
    </row>
    <row r="104" spans="3:8" x14ac:dyDescent="0.25">
      <c r="C104" t="s">
        <v>956</v>
      </c>
      <c r="D104" t="str">
        <f t="shared" si="7"/>
        <v>EIRr95rated</v>
      </c>
    </row>
    <row r="105" spans="3:8" x14ac:dyDescent="0.25">
      <c r="C105" t="s">
        <v>957</v>
      </c>
      <c r="D105" s="206" t="str">
        <f t="shared" ref="D105:D107" si="8">H105</f>
        <v>EIRr95min</v>
      </c>
      <c r="E105" s="1" t="s">
        <v>985</v>
      </c>
      <c r="F105" s="1">
        <v>95</v>
      </c>
      <c r="G105" t="s">
        <v>988</v>
      </c>
      <c r="H105" t="str">
        <f t="shared" ref="H105:H107" si="9">E105&amp;F105&amp;G105</f>
        <v>EIRr95min</v>
      </c>
    </row>
    <row r="106" spans="3:8" x14ac:dyDescent="0.25">
      <c r="C106" t="s">
        <v>958</v>
      </c>
      <c r="D106" s="206" t="str">
        <f t="shared" si="8"/>
        <v>EIRr82min</v>
      </c>
      <c r="E106" s="1" t="s">
        <v>985</v>
      </c>
      <c r="F106" s="1">
        <v>82</v>
      </c>
      <c r="G106" t="s">
        <v>988</v>
      </c>
      <c r="H106" t="str">
        <f t="shared" si="9"/>
        <v>EIRr82min</v>
      </c>
    </row>
    <row r="107" spans="3:8" x14ac:dyDescent="0.25">
      <c r="C107" t="s">
        <v>959</v>
      </c>
      <c r="D107" s="206" t="str">
        <f t="shared" si="8"/>
        <v>EIRm17max</v>
      </c>
      <c r="E107" s="1" t="s">
        <v>986</v>
      </c>
      <c r="F107" s="1">
        <v>17</v>
      </c>
      <c r="G107" t="s">
        <v>987</v>
      </c>
      <c r="H107" t="str">
        <f t="shared" si="9"/>
        <v>EIRm17max</v>
      </c>
    </row>
    <row r="108" spans="3:8" x14ac:dyDescent="0.25">
      <c r="C108" t="s">
        <v>960</v>
      </c>
      <c r="D108" t="str">
        <f>VLOOKUP(C108, M$4:N$28, 2, FALSE)</f>
        <v>EIRm17rated</v>
      </c>
      <c r="G108" t="s">
        <v>989</v>
      </c>
    </row>
    <row r="109" spans="3:8" x14ac:dyDescent="0.25">
      <c r="C109" t="s">
        <v>961</v>
      </c>
      <c r="D109" s="206" t="str">
        <f>H109</f>
        <v>EIRm17min</v>
      </c>
      <c r="E109" s="1" t="s">
        <v>986</v>
      </c>
      <c r="F109" s="1">
        <v>17</v>
      </c>
      <c r="G109" t="s">
        <v>988</v>
      </c>
      <c r="H109" t="str">
        <f>E109&amp;F109&amp;G109</f>
        <v>EIRm17min</v>
      </c>
    </row>
    <row r="110" spans="3:8" x14ac:dyDescent="0.25">
      <c r="C110" t="s">
        <v>962</v>
      </c>
      <c r="D110" t="str">
        <f>VLOOKUP(C110, M$4:N$28, 2, FALSE)</f>
        <v>EIRm5max</v>
      </c>
      <c r="G110" t="s">
        <v>987</v>
      </c>
    </row>
    <row r="111" spans="3:8" x14ac:dyDescent="0.25">
      <c r="C111" t="s">
        <v>963</v>
      </c>
      <c r="D111" s="206" t="str">
        <f t="shared" ref="D111:D112" si="10">H111</f>
        <v>EIRm5rated</v>
      </c>
      <c r="E111" s="1" t="s">
        <v>986</v>
      </c>
      <c r="F111" s="1">
        <v>5</v>
      </c>
      <c r="G111" t="s">
        <v>989</v>
      </c>
      <c r="H111" t="str">
        <f t="shared" ref="H111:H112" si="11">E111&amp;F111&amp;G111</f>
        <v>EIRm5rated</v>
      </c>
    </row>
    <row r="112" spans="3:8" x14ac:dyDescent="0.25">
      <c r="C112" t="s">
        <v>964</v>
      </c>
      <c r="D112" s="206" t="str">
        <f t="shared" si="10"/>
        <v>EIRm5min</v>
      </c>
      <c r="E112" s="1" t="s">
        <v>986</v>
      </c>
      <c r="F112" s="1">
        <v>5</v>
      </c>
      <c r="G112" t="s">
        <v>988</v>
      </c>
      <c r="H112" t="str">
        <f t="shared" si="11"/>
        <v>EIRm5min</v>
      </c>
    </row>
    <row r="113" spans="3:4" x14ac:dyDescent="0.25">
      <c r="C113" t="s">
        <v>965</v>
      </c>
      <c r="D113" t="str">
        <f>VLOOKUP(C113, M$4:N$28, 2, FALSE)</f>
        <v>EIRmslopeLCTmax</v>
      </c>
    </row>
    <row r="114" spans="3:4" x14ac:dyDescent="0.25">
      <c r="C114" t="s">
        <v>966</v>
      </c>
      <c r="D114" t="str">
        <f>VLOOKUP(C114, M$4:N$28, 2, FALSE)</f>
        <v>EIRmslopeLCTmin</v>
      </c>
    </row>
    <row r="115" spans="3:4" x14ac:dyDescent="0.25">
      <c r="C115" t="s">
        <v>967</v>
      </c>
      <c r="D115" t="str">
        <f>VLOOKUP(C115, M$4:N$28, 2, FALSE)</f>
        <v>EIRm95max</v>
      </c>
    </row>
    <row r="116" spans="3:4" x14ac:dyDescent="0.25">
      <c r="C116" t="s">
        <v>968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2024-09-18T23:08:08Z</dcterms:modified>
</cp:coreProperties>
</file>